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390" windowWidth="28440" windowHeight="12195"/>
  </bookViews>
  <sheets>
    <sheet name="Rekapitulace stavby" sheetId="1" r:id="rId1"/>
    <sheet name="Ostrov, Brigádnická 709" sheetId="2" r:id="rId2"/>
  </sheets>
  <definedNames>
    <definedName name="_xlnm._FilterDatabase" localSheetId="1" hidden="1">'Ostrov, Brigádnická 709'!$C$82:$K$129</definedName>
    <definedName name="_xlnm.Print_Titles" localSheetId="1">'Ostrov, Brigádnická 709'!$82:$82</definedName>
    <definedName name="_xlnm.Print_Titles" localSheetId="0">'Rekapitulace stavby'!$52:$52</definedName>
    <definedName name="_xlnm.Print_Area" localSheetId="1">'Ostrov, Brigádnická 709'!$C$4:$J$37,'Ostrov, Brigádnická 709'!$C$43:$J$66,'Ostrov, Brigádnická 709'!$C$72:$K$129</definedName>
    <definedName name="_xlnm.Print_Area" localSheetId="0">'Rekapitulace stavby'!$D$4:$AO$36,'Rekapitulace stavby'!$C$42:$AQ$56</definedName>
  </definedNames>
  <calcPr calcId="124519"/>
</workbook>
</file>

<file path=xl/calcChain.xml><?xml version="1.0" encoding="utf-8"?>
<calcChain xmlns="http://schemas.openxmlformats.org/spreadsheetml/2006/main">
  <c r="J35" i="2"/>
  <c r="J34"/>
  <c r="AY55" i="1" s="1"/>
  <c r="J33" i="2"/>
  <c r="AX55" i="1" s="1"/>
  <c r="BI129" i="2"/>
  <c r="BH129"/>
  <c r="BG129"/>
  <c r="BE129"/>
  <c r="T129"/>
  <c r="T128" s="1"/>
  <c r="R129"/>
  <c r="R128" s="1"/>
  <c r="P129"/>
  <c r="P128" s="1"/>
  <c r="BK129"/>
  <c r="BK128" s="1"/>
  <c r="J128" s="1"/>
  <c r="J65" s="1"/>
  <c r="J129"/>
  <c r="BF129"/>
  <c r="BI127"/>
  <c r="BH127"/>
  <c r="BG127"/>
  <c r="BE127"/>
  <c r="T127"/>
  <c r="T126" s="1"/>
  <c r="T125" s="1"/>
  <c r="R127"/>
  <c r="R126" s="1"/>
  <c r="R125" s="1"/>
  <c r="P127"/>
  <c r="P126" s="1"/>
  <c r="P125" s="1"/>
  <c r="BK127"/>
  <c r="BK126"/>
  <c r="BK125" s="1"/>
  <c r="J125" s="1"/>
  <c r="J63" s="1"/>
  <c r="J127"/>
  <c r="BF127" s="1"/>
  <c r="BI124"/>
  <c r="BH124"/>
  <c r="BG124"/>
  <c r="BE124"/>
  <c r="T124"/>
  <c r="R124"/>
  <c r="P124"/>
  <c r="BK124"/>
  <c r="J124"/>
  <c r="BF124" s="1"/>
  <c r="BI121"/>
  <c r="BH121"/>
  <c r="BG121"/>
  <c r="BE121"/>
  <c r="T121"/>
  <c r="R121"/>
  <c r="P121"/>
  <c r="BK121"/>
  <c r="J121"/>
  <c r="BF121" s="1"/>
  <c r="BI119"/>
  <c r="BH119"/>
  <c r="BG119"/>
  <c r="BE119"/>
  <c r="T119"/>
  <c r="R119"/>
  <c r="P119"/>
  <c r="BK119"/>
  <c r="J119"/>
  <c r="BF119" s="1"/>
  <c r="BI117"/>
  <c r="BH117"/>
  <c r="BG117"/>
  <c r="BE117"/>
  <c r="T117"/>
  <c r="R117"/>
  <c r="P117"/>
  <c r="BK117"/>
  <c r="J117"/>
  <c r="BF117" s="1"/>
  <c r="BI116"/>
  <c r="BH116"/>
  <c r="BG116"/>
  <c r="BE116"/>
  <c r="T116"/>
  <c r="R116"/>
  <c r="P116"/>
  <c r="BK116"/>
  <c r="J116"/>
  <c r="BF116" s="1"/>
  <c r="BI114"/>
  <c r="BH114"/>
  <c r="BG114"/>
  <c r="BE114"/>
  <c r="T114"/>
  <c r="T113" s="1"/>
  <c r="R114"/>
  <c r="R113" s="1"/>
  <c r="P114"/>
  <c r="P113" s="1"/>
  <c r="BK114"/>
  <c r="BK113" s="1"/>
  <c r="J113" s="1"/>
  <c r="J62" s="1"/>
  <c r="J114"/>
  <c r="BF114"/>
  <c r="BI112"/>
  <c r="BH112"/>
  <c r="BG112"/>
  <c r="BE112"/>
  <c r="T112"/>
  <c r="R112"/>
  <c r="P112"/>
  <c r="BK112"/>
  <c r="J112"/>
  <c r="BF112" s="1"/>
  <c r="BI111"/>
  <c r="BH111"/>
  <c r="BG111"/>
  <c r="BE111"/>
  <c r="T111"/>
  <c r="R111"/>
  <c r="P111"/>
  <c r="BK111"/>
  <c r="J111"/>
  <c r="BF111" s="1"/>
  <c r="BI110"/>
  <c r="BH110"/>
  <c r="BG110"/>
  <c r="BE110"/>
  <c r="T110"/>
  <c r="R110"/>
  <c r="P110"/>
  <c r="BK110"/>
  <c r="J110"/>
  <c r="BF110" s="1"/>
  <c r="BI108"/>
  <c r="BH108"/>
  <c r="BG108"/>
  <c r="BE108"/>
  <c r="T108"/>
  <c r="R108"/>
  <c r="P108"/>
  <c r="BK108"/>
  <c r="J108"/>
  <c r="BF108" s="1"/>
  <c r="BI107"/>
  <c r="BH107"/>
  <c r="BG107"/>
  <c r="BE107"/>
  <c r="T107"/>
  <c r="R107"/>
  <c r="P107"/>
  <c r="BK107"/>
  <c r="J107"/>
  <c r="BF107" s="1"/>
  <c r="BI105"/>
  <c r="BH105"/>
  <c r="BG105"/>
  <c r="BE105"/>
  <c r="T105"/>
  <c r="R105"/>
  <c r="P105"/>
  <c r="BK105"/>
  <c r="J105"/>
  <c r="BF105" s="1"/>
  <c r="BI103"/>
  <c r="BH103"/>
  <c r="BG103"/>
  <c r="BE103"/>
  <c r="T103"/>
  <c r="R103"/>
  <c r="P103"/>
  <c r="BK103"/>
  <c r="J103"/>
  <c r="BF103" s="1"/>
  <c r="BI100"/>
  <c r="BH100"/>
  <c r="BG100"/>
  <c r="BE100"/>
  <c r="T100"/>
  <c r="R100"/>
  <c r="P100"/>
  <c r="BK100"/>
  <c r="J100"/>
  <c r="BF100" s="1"/>
  <c r="BI99"/>
  <c r="BH99"/>
  <c r="BG99"/>
  <c r="BE99"/>
  <c r="T99"/>
  <c r="R99"/>
  <c r="P99"/>
  <c r="BK99"/>
  <c r="J99"/>
  <c r="BF99" s="1"/>
  <c r="BI97"/>
  <c r="BH97"/>
  <c r="BG97"/>
  <c r="BE97"/>
  <c r="T97"/>
  <c r="R97"/>
  <c r="P97"/>
  <c r="BK97"/>
  <c r="J97"/>
  <c r="BF97" s="1"/>
  <c r="BI94"/>
  <c r="BH94"/>
  <c r="BG94"/>
  <c r="BE94"/>
  <c r="T94"/>
  <c r="R94"/>
  <c r="P94"/>
  <c r="BK94"/>
  <c r="J94"/>
  <c r="BF94" s="1"/>
  <c r="BI93"/>
  <c r="BH93"/>
  <c r="BG93"/>
  <c r="BE93"/>
  <c r="T93"/>
  <c r="T92" s="1"/>
  <c r="R93"/>
  <c r="R92"/>
  <c r="P93"/>
  <c r="P92" s="1"/>
  <c r="P91" s="1"/>
  <c r="BK93"/>
  <c r="BK92" s="1"/>
  <c r="J93"/>
  <c r="BF93" s="1"/>
  <c r="BI90"/>
  <c r="BH90"/>
  <c r="BG90"/>
  <c r="BE90"/>
  <c r="T90"/>
  <c r="T89" s="1"/>
  <c r="R90"/>
  <c r="R89" s="1"/>
  <c r="P90"/>
  <c r="P89" s="1"/>
  <c r="BK90"/>
  <c r="BK89" s="1"/>
  <c r="J89" s="1"/>
  <c r="J59" s="1"/>
  <c r="J90"/>
  <c r="BF90"/>
  <c r="BI88"/>
  <c r="BH88"/>
  <c r="BG88"/>
  <c r="BE88"/>
  <c r="F31" s="1"/>
  <c r="AZ55" i="1" s="1"/>
  <c r="AZ54" s="1"/>
  <c r="T88" i="2"/>
  <c r="T87" s="1"/>
  <c r="R88"/>
  <c r="R87" s="1"/>
  <c r="P88"/>
  <c r="P87" s="1"/>
  <c r="BK88"/>
  <c r="BK87" s="1"/>
  <c r="J87" s="1"/>
  <c r="J58" s="1"/>
  <c r="J88"/>
  <c r="BF88"/>
  <c r="BI86"/>
  <c r="F35" s="1"/>
  <c r="BD55" i="1" s="1"/>
  <c r="BD54" s="1"/>
  <c r="W33" s="1"/>
  <c r="BH86" i="2"/>
  <c r="F34" s="1"/>
  <c r="BC55" i="1" s="1"/>
  <c r="BC54" s="1"/>
  <c r="BG86" i="2"/>
  <c r="F33" s="1"/>
  <c r="BB55" i="1" s="1"/>
  <c r="BB54" s="1"/>
  <c r="BE86" i="2"/>
  <c r="J31"/>
  <c r="AV55" i="1" s="1"/>
  <c r="T86" i="2"/>
  <c r="T85" s="1"/>
  <c r="T84" s="1"/>
  <c r="R86"/>
  <c r="R85" s="1"/>
  <c r="P86"/>
  <c r="P85" s="1"/>
  <c r="BK86"/>
  <c r="BK85" s="1"/>
  <c r="J86"/>
  <c r="BF86"/>
  <c r="J80"/>
  <c r="J79"/>
  <c r="F77"/>
  <c r="E75"/>
  <c r="J51"/>
  <c r="J50"/>
  <c r="F48"/>
  <c r="E46"/>
  <c r="J16"/>
  <c r="E16"/>
  <c r="F51" s="1"/>
  <c r="J15"/>
  <c r="J13"/>
  <c r="E13"/>
  <c r="F79" s="1"/>
  <c r="J12"/>
  <c r="J10"/>
  <c r="J77" s="1"/>
  <c r="J48"/>
  <c r="AS54" i="1"/>
  <c r="L50"/>
  <c r="AM50"/>
  <c r="AM49"/>
  <c r="L49"/>
  <c r="AM47"/>
  <c r="L47"/>
  <c r="L45"/>
  <c r="L44"/>
  <c r="F50" i="2" l="1"/>
  <c r="AY54" i="1"/>
  <c r="W32"/>
  <c r="AV54"/>
  <c r="W29"/>
  <c r="W31"/>
  <c r="AX54"/>
  <c r="J92" i="2"/>
  <c r="J61" s="1"/>
  <c r="BK91"/>
  <c r="J91" s="1"/>
  <c r="J60" s="1"/>
  <c r="J85"/>
  <c r="J57" s="1"/>
  <c r="BK84"/>
  <c r="F32"/>
  <c r="BA55" i="1" s="1"/>
  <c r="BA54" s="1"/>
  <c r="R84" i="2"/>
  <c r="T91"/>
  <c r="T83" s="1"/>
  <c r="P84"/>
  <c r="P83" s="1"/>
  <c r="AU55" i="1" s="1"/>
  <c r="AU54" s="1"/>
  <c r="R91" i="2"/>
  <c r="J32"/>
  <c r="AW55" i="1" s="1"/>
  <c r="AT55" s="1"/>
  <c r="J126" i="2"/>
  <c r="J64" s="1"/>
  <c r="F80"/>
  <c r="BK83" l="1"/>
  <c r="J83" s="1"/>
  <c r="J84"/>
  <c r="J56" s="1"/>
  <c r="AK29" i="1"/>
  <c r="AW54"/>
  <c r="AK30" s="1"/>
  <c r="W30"/>
  <c r="R83" i="2"/>
  <c r="J28" l="1"/>
  <c r="J55"/>
  <c r="AT54" i="1"/>
  <c r="J37" i="2" l="1"/>
  <c r="AG55" i="1"/>
  <c r="AN55" l="1"/>
  <c r="AG54"/>
  <c r="AK26" l="1"/>
  <c r="AK35" s="1"/>
  <c r="AN54"/>
</calcChain>
</file>

<file path=xl/sharedStrings.xml><?xml version="1.0" encoding="utf-8"?>
<sst xmlns="http://schemas.openxmlformats.org/spreadsheetml/2006/main" count="760" uniqueCount="237">
  <si>
    <t>Export Komplet</t>
  </si>
  <si>
    <t/>
  </si>
  <si>
    <t>2.0</t>
  </si>
  <si>
    <t>ZAMOK</t>
  </si>
  <si>
    <t>False</t>
  </si>
  <si>
    <t>{05e10f6b-64bd-4fc5-a18c-2c3bf739fd9f}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</si>
  <si>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</si>
  <si>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</si>
  <si>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</si>
  <si>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</si>
  <si>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</si>
  <si>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</si>
  <si>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</si>
  <si>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SONA6421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</si>
  <si>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</si>
  <si>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</si>
  <si>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Ostrov, Brigádnická 709 - oprava střechy</t>
  </si>
  <si>
    <t>KSO:</t>
  </si>
  <si>
    <t>CC-CZ:</t>
  </si>
  <si>
    <t>Místo:</t>
  </si>
  <si>
    <t xml:space="preserve"> </t>
  </si>
  <si>
    <t>Datum:</t>
  </si>
  <si>
    <t>1. 4. 2019</t>
  </si>
  <si>
    <t>Zadavatel:</t>
  </si>
  <si>
    <t>IČ:</t>
  </si>
  <si>
    <t>DIČ:</t>
  </si>
  <si>
    <t>Uchazeč:</t>
  </si>
  <si>
    <t>Vyplň údaj</t>
  </si>
  <si>
    <t>Projektant:</t>
  </si>
  <si>
    <t>Ing.Vladislav Skoček, Ostrov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</si>
  <si>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</si>
  <si>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</si>
  <si>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</si>
  <si>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</si>
  <si>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</si>
  <si>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</si>
  <si>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</si>
  <si>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</si>
  <si>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</si>
  <si>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</si>
  <si>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</si>
  <si>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</si>
  <si>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</si>
  <si>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</si>
  <si>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</si>
  <si>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</si>
  <si>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</si>
  <si>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</si>
  <si>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</si>
  <si>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</si>
  <si>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</si>
  <si>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</si>
  <si>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</si>
  <si>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</si>
  <si>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</si>
  <si>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</si>
  <si>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</si>
  <si>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</si>
  <si>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</si>
  <si>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</si>
  <si>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</si>
  <si>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</si>
  <si>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</si>
  <si>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</si>
  <si>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</si>
  <si>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</si>
  <si>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</si>
  <si>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</si>
  <si>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</si>
  <si>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</si>
  <si>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</si>
  <si>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</si>
  <si>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</si>
  <si>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</si>
  <si>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</si>
  <si>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</si>
  <si>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</si>
  <si>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</si>
  <si>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</si>
  <si>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</si>
  <si>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</si>
  <si>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</si>
  <si>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</si>
  <si>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</si>
  <si>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94 - Lešení a stavební výtahy</t>
  </si>
  <si>
    <t>PSV - Práce a dodávky PSV</t>
  </si>
  <si>
    <t xml:space="preserve">    712 - Povlakové krytiny</t>
  </si>
  <si>
    <t xml:space="preserve">    DEM - Demontáže</t>
  </si>
  <si>
    <t>M - Práce a dodávky M</t>
  </si>
  <si>
    <t xml:space="preserve">    HRM - Hromosvod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</si>
  <si>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</si>
  <si>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</si>
  <si>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</si>
  <si>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</si>
  <si>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</si>
  <si>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</si>
  <si>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</si>
  <si>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</si>
  <si>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</si>
  <si>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</si>
  <si>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</si>
  <si>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</si>
  <si>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</si>
  <si>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</si>
  <si>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</si>
  <si>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</si>
  <si>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</si>
  <si>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</si>
  <si>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</si>
  <si>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</si>
  <si>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310000001</t>
  </si>
  <si>
    <t>Drobné zednické začištění</t>
  </si>
  <si>
    <t>hod</t>
  </si>
  <si>
    <t>4</t>
  </si>
  <si>
    <t>2</t>
  </si>
  <si>
    <t>-1930339737</t>
  </si>
  <si>
    <t>6</t>
  </si>
  <si>
    <t>Úpravy povrchů, podlahy a osazování výplní</t>
  </si>
  <si>
    <t>634661111</t>
  </si>
  <si>
    <t>Výplň spár silikonovým tmelem</t>
  </si>
  <si>
    <t>m</t>
  </si>
  <si>
    <t>CS ÚRS 2019 01</t>
  </si>
  <si>
    <t>699734351</t>
  </si>
  <si>
    <t>94</t>
  </si>
  <si>
    <t>Lešení a stavební výtahy</t>
  </si>
  <si>
    <t>945421110</t>
  </si>
  <si>
    <t>Hydraulická zvedací plošina na automobilovém podvozku výška zdvihu do 18 m včetně obsluhy</t>
  </si>
  <si>
    <t>240141608</t>
  </si>
  <si>
    <t>PSV</t>
  </si>
  <si>
    <t>Práce a dodávky PSV</t>
  </si>
  <si>
    <t>712</t>
  </si>
  <si>
    <t>Povlakové krytiny</t>
  </si>
  <si>
    <t>712391171</t>
  </si>
  <si>
    <t>Provedení povlakové krytiny střech podkladní textilní vrstvy</t>
  </si>
  <si>
    <t>m2</t>
  </si>
  <si>
    <t>16</t>
  </si>
  <si>
    <t>-426686806</t>
  </si>
  <si>
    <t>5</t>
  </si>
  <si>
    <t>M</t>
  </si>
  <si>
    <t>69311068</t>
  </si>
  <si>
    <t>geotextilie netkaná separační 300g/m2</t>
  </si>
  <si>
    <t>32</t>
  </si>
  <si>
    <t>-1597914724</t>
  </si>
  <si>
    <t>VV</t>
  </si>
  <si>
    <t>263*1,15+0,55</t>
  </si>
  <si>
    <t>ztratné 15%</t>
  </si>
  <si>
    <t>712363001</t>
  </si>
  <si>
    <t>Provedení povlakové krytiny střech termoplastickou fólií PVC rozvinutím a natažením v ploše</t>
  </si>
  <si>
    <t>1646947886</t>
  </si>
  <si>
    <t>210,60+52,10+0,3</t>
  </si>
  <si>
    <t>7</t>
  </si>
  <si>
    <t>712363003</t>
  </si>
  <si>
    <t>Provedení povlakové krytina střech spoj 2 pásů fólií PVC horkovzdušným navařením</t>
  </si>
  <si>
    <t>1725216604</t>
  </si>
  <si>
    <t>8</t>
  </si>
  <si>
    <t>28322012</t>
  </si>
  <si>
    <t>fólie hydroizolační střešní mPVC mechanicky kotvená tl 1,5mm šedá</t>
  </si>
  <si>
    <t>56709705</t>
  </si>
  <si>
    <t>na přesahy 15%</t>
  </si>
  <si>
    <t>9</t>
  </si>
  <si>
    <t>712363104</t>
  </si>
  <si>
    <t>Provedení povlakové krytiny střech - ukotvení fólie do dřevěné konstrukce</t>
  </si>
  <si>
    <t>kus</t>
  </si>
  <si>
    <t>1277665246</t>
  </si>
  <si>
    <t>263*7</t>
  </si>
  <si>
    <t>10</t>
  </si>
  <si>
    <t>59051209</t>
  </si>
  <si>
    <t>Kotva mechanická pro ukotvení fólie do dřeva</t>
  </si>
  <si>
    <t>-650387906</t>
  </si>
  <si>
    <t>1841*1,05-0,05</t>
  </si>
  <si>
    <t>11</t>
  </si>
  <si>
    <t>712363356</t>
  </si>
  <si>
    <t>Povlakové krytiny střech z tvarovaných poplastovaných lišt délky 2 m - okapnice široká rš 200 mm - montáž a dodávka</t>
  </si>
  <si>
    <t>1057134656</t>
  </si>
  <si>
    <t>12</t>
  </si>
  <si>
    <t>712363362</t>
  </si>
  <si>
    <t>Povlakové krytiny střech z tvarovaných poplastovaných lišt délky 2 m - tmelící lišta rš 100 mm - montáž a dodávka</t>
  </si>
  <si>
    <t>1212582381</t>
  </si>
  <si>
    <t>41+171,60+0,4</t>
  </si>
  <si>
    <t>13</t>
  </si>
  <si>
    <t>712360001</t>
  </si>
  <si>
    <t>Větrací hlavice - dodávka + montáž, napojení, utěsnění</t>
  </si>
  <si>
    <t>-1738144942</t>
  </si>
  <si>
    <t>14</t>
  </si>
  <si>
    <t>712360002</t>
  </si>
  <si>
    <t>Prostup antény - dodávka + montáž</t>
  </si>
  <si>
    <t>1447440300</t>
  </si>
  <si>
    <t>998712102</t>
  </si>
  <si>
    <t>Přesun hmot tonážní tonážní pro krytiny povlakové v objektech v do 12 m</t>
  </si>
  <si>
    <t>t</t>
  </si>
  <si>
    <t>1776043374</t>
  </si>
  <si>
    <t>DEM</t>
  </si>
  <si>
    <t>Demontáže</t>
  </si>
  <si>
    <t>711131811</t>
  </si>
  <si>
    <t>Odstranění podkladní lepenky</t>
  </si>
  <si>
    <t>-1317461145</t>
  </si>
  <si>
    <t>210,60+52,10+0,30</t>
  </si>
  <si>
    <t>17</t>
  </si>
  <si>
    <t>764001821</t>
  </si>
  <si>
    <t>Demontáž krytiny ze svitků nebo tabulí do suti</t>
  </si>
  <si>
    <t>1490563691</t>
  </si>
  <si>
    <t>18</t>
  </si>
  <si>
    <t>997013153</t>
  </si>
  <si>
    <t>Vnitrostaveništní doprava suti a vybouraných hmot pro budovy v do 12 m s omezením mechanizace</t>
  </si>
  <si>
    <t>1948330380</t>
  </si>
  <si>
    <t>2,6</t>
  </si>
  <si>
    <t>19</t>
  </si>
  <si>
    <t>997013501</t>
  </si>
  <si>
    <t>Odvoz suti a vybouraných hmot na skládku nebo meziskládku do 1 km se složením</t>
  </si>
  <si>
    <t>-1539721577</t>
  </si>
  <si>
    <t>20</t>
  </si>
  <si>
    <t>997013509</t>
  </si>
  <si>
    <t>Příplatek k odvozu suti a vybouraných hmot na skládku za každý další 1 km přes 1 km</t>
  </si>
  <si>
    <t>-1477424369</t>
  </si>
  <si>
    <t>plechy do sběru, lepenka na skládku</t>
  </si>
  <si>
    <t>1*9</t>
  </si>
  <si>
    <t>997013814</t>
  </si>
  <si>
    <t>Poplatek za uložení na skládce (skládkovné) stavebního odpadu izolací kód odpadu 170 604</t>
  </si>
  <si>
    <t>1987777351</t>
  </si>
  <si>
    <t>Práce a dodávky M</t>
  </si>
  <si>
    <t>HRM</t>
  </si>
  <si>
    <t>Hromosvod</t>
  </si>
  <si>
    <t>22</t>
  </si>
  <si>
    <t>210000001</t>
  </si>
  <si>
    <t>Demontáž a zpětná montáž nového hromosvodu včetně revize</t>
  </si>
  <si>
    <t>kpl</t>
  </si>
  <si>
    <t>64</t>
  </si>
  <si>
    <t>1082763147</t>
  </si>
  <si>
    <t>VRN</t>
  </si>
  <si>
    <t>Vedlejší rozpočtové náklady</t>
  </si>
  <si>
    <t>23</t>
  </si>
  <si>
    <t>030001000</t>
  </si>
  <si>
    <t>Zařízení staveniště - TOI, připojení na inž.sítě</t>
  </si>
  <si>
    <t>kč</t>
  </si>
  <si>
    <t>CS ÚRS 2018 02</t>
  </si>
  <si>
    <t>1024</t>
  </si>
  <si>
    <t>-1484747046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</si>
</sst>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4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4" fontId="27" fillId="0" borderId="22" xfId="0" applyNumberFormat="1" applyFont="1" applyBorder="1" applyAlignment="1" applyProtection="1">
      <alignment vertical="center"/>
    </xf>
    <xf numFmtId="4" fontId="27" fillId="2" borderId="22" xfId="0" applyNumberFormat="1" applyFont="1" applyFill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pans="1:74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2" t="s">
        <v>13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19"/>
      <c r="AQ5" s="19"/>
      <c r="AR5" s="17"/>
      <c r="BE5" s="250" t="s">
        <v>14</v>
      </c>
      <c r="BS5" s="14" t="s">
        <v>6</v>
      </c>
    </row>
    <row r="6" spans="1:74" ht="36.950000000000003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44" t="s">
        <v>16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19"/>
      <c r="AQ6" s="19"/>
      <c r="AR6" s="17"/>
      <c r="BE6" s="251"/>
      <c r="BS6" s="14" t="s">
        <v>6</v>
      </c>
    </row>
    <row r="7" spans="1:74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4" t="s">
        <v>1</v>
      </c>
      <c r="AO7" s="19"/>
      <c r="AP7" s="19"/>
      <c r="AQ7" s="19"/>
      <c r="AR7" s="17"/>
      <c r="BE7" s="251"/>
      <c r="BS7" s="14" t="s">
        <v>6</v>
      </c>
    </row>
    <row r="8" spans="1:74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7" t="s">
        <v>22</v>
      </c>
      <c r="AO8" s="19"/>
      <c r="AP8" s="19"/>
      <c r="AQ8" s="19"/>
      <c r="AR8" s="17"/>
      <c r="BE8" s="251"/>
      <c r="BS8" s="14" t="s">
        <v>6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1"/>
      <c r="BS9" s="14" t="s">
        <v>6</v>
      </c>
    </row>
    <row r="10" spans="1:74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51"/>
      <c r="BS10" s="14" t="s">
        <v>6</v>
      </c>
    </row>
    <row r="11" spans="1:74" ht="18.399999999999999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51"/>
      <c r="BS11" s="14" t="s">
        <v>6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1"/>
      <c r="BS12" s="14" t="s">
        <v>6</v>
      </c>
    </row>
    <row r="13" spans="1:74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27</v>
      </c>
      <c r="AO13" s="19"/>
      <c r="AP13" s="19"/>
      <c r="AQ13" s="19"/>
      <c r="AR13" s="17"/>
      <c r="BE13" s="251"/>
      <c r="BS13" s="14" t="s">
        <v>6</v>
      </c>
    </row>
    <row r="14" spans="1:74">
      <c r="B14" s="18"/>
      <c r="C14" s="19"/>
      <c r="D14" s="19"/>
      <c r="E14" s="245" t="s">
        <v>27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51"/>
      <c r="BS14" s="14" t="s">
        <v>6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1"/>
      <c r="BS15" s="14" t="s">
        <v>4</v>
      </c>
    </row>
    <row r="16" spans="1:74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51"/>
      <c r="BS16" s="14" t="s">
        <v>4</v>
      </c>
    </row>
    <row r="17" spans="2:71" ht="18.399999999999999" customHeight="1">
      <c r="B17" s="18"/>
      <c r="C17" s="19"/>
      <c r="D17" s="19"/>
      <c r="E17" s="24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51"/>
      <c r="BS17" s="14" t="s">
        <v>30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1"/>
      <c r="BS18" s="14" t="s">
        <v>6</v>
      </c>
    </row>
    <row r="19" spans="2:7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51"/>
      <c r="BS19" s="14" t="s">
        <v>6</v>
      </c>
    </row>
    <row r="20" spans="2:71" ht="18.399999999999999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51"/>
      <c r="BS20" s="14" t="s">
        <v>30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1"/>
    </row>
    <row r="22" spans="2:7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1"/>
    </row>
    <row r="23" spans="2:71" ht="16.5" customHeight="1">
      <c r="B23" s="18"/>
      <c r="C23" s="19"/>
      <c r="D23" s="19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19"/>
      <c r="AP23" s="19"/>
      <c r="AQ23" s="19"/>
      <c r="AR23" s="17"/>
      <c r="BE23" s="251"/>
    </row>
    <row r="24" spans="2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1"/>
    </row>
    <row r="25" spans="2:7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1"/>
    </row>
    <row r="26" spans="2:71" s="1" customFormat="1" ht="25.9" customHeight="1">
      <c r="B26" s="31"/>
      <c r="C26" s="32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52">
        <f>ROUND(AG54,2)</f>
        <v>0</v>
      </c>
      <c r="AL26" s="253"/>
      <c r="AM26" s="253"/>
      <c r="AN26" s="253"/>
      <c r="AO26" s="253"/>
      <c r="AP26" s="32"/>
      <c r="AQ26" s="32"/>
      <c r="AR26" s="35"/>
      <c r="BE26" s="251"/>
    </row>
    <row r="27" spans="2:71" s="1" customFormat="1" ht="6.95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51"/>
    </row>
    <row r="28" spans="2:71" s="1" customForma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8" t="s">
        <v>35</v>
      </c>
      <c r="M28" s="248"/>
      <c r="N28" s="248"/>
      <c r="O28" s="248"/>
      <c r="P28" s="248"/>
      <c r="Q28" s="32"/>
      <c r="R28" s="32"/>
      <c r="S28" s="32"/>
      <c r="T28" s="32"/>
      <c r="U28" s="32"/>
      <c r="V28" s="32"/>
      <c r="W28" s="248" t="s">
        <v>36</v>
      </c>
      <c r="X28" s="248"/>
      <c r="Y28" s="248"/>
      <c r="Z28" s="248"/>
      <c r="AA28" s="248"/>
      <c r="AB28" s="248"/>
      <c r="AC28" s="248"/>
      <c r="AD28" s="248"/>
      <c r="AE28" s="248"/>
      <c r="AF28" s="32"/>
      <c r="AG28" s="32"/>
      <c r="AH28" s="32"/>
      <c r="AI28" s="32"/>
      <c r="AJ28" s="32"/>
      <c r="AK28" s="248" t="s">
        <v>37</v>
      </c>
      <c r="AL28" s="248"/>
      <c r="AM28" s="248"/>
      <c r="AN28" s="248"/>
      <c r="AO28" s="248"/>
      <c r="AP28" s="32"/>
      <c r="AQ28" s="32"/>
      <c r="AR28" s="35"/>
      <c r="BE28" s="251"/>
    </row>
    <row r="29" spans="2:71" s="2" customFormat="1" ht="14.45" customHeight="1">
      <c r="B29" s="36"/>
      <c r="C29" s="37"/>
      <c r="D29" s="26" t="s">
        <v>38</v>
      </c>
      <c r="E29" s="37"/>
      <c r="F29" s="26" t="s">
        <v>39</v>
      </c>
      <c r="G29" s="37"/>
      <c r="H29" s="37"/>
      <c r="I29" s="37"/>
      <c r="J29" s="37"/>
      <c r="K29" s="37"/>
      <c r="L29" s="214">
        <v>0.21</v>
      </c>
      <c r="M29" s="215"/>
      <c r="N29" s="215"/>
      <c r="O29" s="215"/>
      <c r="P29" s="215"/>
      <c r="Q29" s="37"/>
      <c r="R29" s="37"/>
      <c r="S29" s="37"/>
      <c r="T29" s="37"/>
      <c r="U29" s="37"/>
      <c r="V29" s="37"/>
      <c r="W29" s="249">
        <f>ROUND(AZ54, 2)</f>
        <v>0</v>
      </c>
      <c r="X29" s="215"/>
      <c r="Y29" s="215"/>
      <c r="Z29" s="215"/>
      <c r="AA29" s="215"/>
      <c r="AB29" s="215"/>
      <c r="AC29" s="215"/>
      <c r="AD29" s="215"/>
      <c r="AE29" s="215"/>
      <c r="AF29" s="37"/>
      <c r="AG29" s="37"/>
      <c r="AH29" s="37"/>
      <c r="AI29" s="37"/>
      <c r="AJ29" s="37"/>
      <c r="AK29" s="249">
        <f>ROUND(AV54, 2)</f>
        <v>0</v>
      </c>
      <c r="AL29" s="215"/>
      <c r="AM29" s="215"/>
      <c r="AN29" s="215"/>
      <c r="AO29" s="215"/>
      <c r="AP29" s="37"/>
      <c r="AQ29" s="37"/>
      <c r="AR29" s="38"/>
      <c r="BE29" s="251"/>
    </row>
    <row r="30" spans="2:71" s="2" customFormat="1" ht="14.45" customHeight="1">
      <c r="B30" s="36"/>
      <c r="C30" s="37"/>
      <c r="D30" s="37"/>
      <c r="E30" s="37"/>
      <c r="F30" s="26" t="s">
        <v>40</v>
      </c>
      <c r="G30" s="37"/>
      <c r="H30" s="37"/>
      <c r="I30" s="37"/>
      <c r="J30" s="37"/>
      <c r="K30" s="37"/>
      <c r="L30" s="214">
        <v>0.15</v>
      </c>
      <c r="M30" s="215"/>
      <c r="N30" s="215"/>
      <c r="O30" s="215"/>
      <c r="P30" s="215"/>
      <c r="Q30" s="37"/>
      <c r="R30" s="37"/>
      <c r="S30" s="37"/>
      <c r="T30" s="37"/>
      <c r="U30" s="37"/>
      <c r="V30" s="37"/>
      <c r="W30" s="249">
        <f>ROUND(BA54, 2)</f>
        <v>0</v>
      </c>
      <c r="X30" s="215"/>
      <c r="Y30" s="215"/>
      <c r="Z30" s="215"/>
      <c r="AA30" s="215"/>
      <c r="AB30" s="215"/>
      <c r="AC30" s="215"/>
      <c r="AD30" s="215"/>
      <c r="AE30" s="215"/>
      <c r="AF30" s="37"/>
      <c r="AG30" s="37"/>
      <c r="AH30" s="37"/>
      <c r="AI30" s="37"/>
      <c r="AJ30" s="37"/>
      <c r="AK30" s="249">
        <f>ROUND(AW54, 2)</f>
        <v>0</v>
      </c>
      <c r="AL30" s="215"/>
      <c r="AM30" s="215"/>
      <c r="AN30" s="215"/>
      <c r="AO30" s="215"/>
      <c r="AP30" s="37"/>
      <c r="AQ30" s="37"/>
      <c r="AR30" s="38"/>
      <c r="BE30" s="251"/>
    </row>
    <row r="31" spans="2:71" s="2" customFormat="1" ht="14.45" hidden="1" customHeight="1">
      <c r="B31" s="36"/>
      <c r="C31" s="37"/>
      <c r="D31" s="37"/>
      <c r="E31" s="37"/>
      <c r="F31" s="26" t="s">
        <v>41</v>
      </c>
      <c r="G31" s="37"/>
      <c r="H31" s="37"/>
      <c r="I31" s="37"/>
      <c r="J31" s="37"/>
      <c r="K31" s="37"/>
      <c r="L31" s="214">
        <v>0.21</v>
      </c>
      <c r="M31" s="215"/>
      <c r="N31" s="215"/>
      <c r="O31" s="215"/>
      <c r="P31" s="215"/>
      <c r="Q31" s="37"/>
      <c r="R31" s="37"/>
      <c r="S31" s="37"/>
      <c r="T31" s="37"/>
      <c r="U31" s="37"/>
      <c r="V31" s="37"/>
      <c r="W31" s="249">
        <f>ROUND(BB54, 2)</f>
        <v>0</v>
      </c>
      <c r="X31" s="215"/>
      <c r="Y31" s="215"/>
      <c r="Z31" s="215"/>
      <c r="AA31" s="215"/>
      <c r="AB31" s="215"/>
      <c r="AC31" s="215"/>
      <c r="AD31" s="215"/>
      <c r="AE31" s="215"/>
      <c r="AF31" s="37"/>
      <c r="AG31" s="37"/>
      <c r="AH31" s="37"/>
      <c r="AI31" s="37"/>
      <c r="AJ31" s="37"/>
      <c r="AK31" s="249">
        <v>0</v>
      </c>
      <c r="AL31" s="215"/>
      <c r="AM31" s="215"/>
      <c r="AN31" s="215"/>
      <c r="AO31" s="215"/>
      <c r="AP31" s="37"/>
      <c r="AQ31" s="37"/>
      <c r="AR31" s="38"/>
      <c r="BE31" s="251"/>
    </row>
    <row r="32" spans="2:71" s="2" customFormat="1" ht="14.45" hidden="1" customHeight="1">
      <c r="B32" s="36"/>
      <c r="C32" s="37"/>
      <c r="D32" s="37"/>
      <c r="E32" s="37"/>
      <c r="F32" s="26" t="s">
        <v>42</v>
      </c>
      <c r="G32" s="37"/>
      <c r="H32" s="37"/>
      <c r="I32" s="37"/>
      <c r="J32" s="37"/>
      <c r="K32" s="37"/>
      <c r="L32" s="214">
        <v>0.15</v>
      </c>
      <c r="M32" s="215"/>
      <c r="N32" s="215"/>
      <c r="O32" s="215"/>
      <c r="P32" s="215"/>
      <c r="Q32" s="37"/>
      <c r="R32" s="37"/>
      <c r="S32" s="37"/>
      <c r="T32" s="37"/>
      <c r="U32" s="37"/>
      <c r="V32" s="37"/>
      <c r="W32" s="249">
        <f>ROUND(BC54, 2)</f>
        <v>0</v>
      </c>
      <c r="X32" s="215"/>
      <c r="Y32" s="215"/>
      <c r="Z32" s="215"/>
      <c r="AA32" s="215"/>
      <c r="AB32" s="215"/>
      <c r="AC32" s="215"/>
      <c r="AD32" s="215"/>
      <c r="AE32" s="215"/>
      <c r="AF32" s="37"/>
      <c r="AG32" s="37"/>
      <c r="AH32" s="37"/>
      <c r="AI32" s="37"/>
      <c r="AJ32" s="37"/>
      <c r="AK32" s="249">
        <v>0</v>
      </c>
      <c r="AL32" s="215"/>
      <c r="AM32" s="215"/>
      <c r="AN32" s="215"/>
      <c r="AO32" s="215"/>
      <c r="AP32" s="37"/>
      <c r="AQ32" s="37"/>
      <c r="AR32" s="38"/>
      <c r="BE32" s="251"/>
    </row>
    <row r="33" spans="2:57" s="2" customFormat="1" ht="14.45" hidden="1" customHeight="1">
      <c r="B33" s="36"/>
      <c r="C33" s="37"/>
      <c r="D33" s="37"/>
      <c r="E33" s="37"/>
      <c r="F33" s="26" t="s">
        <v>43</v>
      </c>
      <c r="G33" s="37"/>
      <c r="H33" s="37"/>
      <c r="I33" s="37"/>
      <c r="J33" s="37"/>
      <c r="K33" s="37"/>
      <c r="L33" s="214">
        <v>0</v>
      </c>
      <c r="M33" s="215"/>
      <c r="N33" s="215"/>
      <c r="O33" s="215"/>
      <c r="P33" s="215"/>
      <c r="Q33" s="37"/>
      <c r="R33" s="37"/>
      <c r="S33" s="37"/>
      <c r="T33" s="37"/>
      <c r="U33" s="37"/>
      <c r="V33" s="37"/>
      <c r="W33" s="249">
        <f>ROUND(BD54, 2)</f>
        <v>0</v>
      </c>
      <c r="X33" s="215"/>
      <c r="Y33" s="215"/>
      <c r="Z33" s="215"/>
      <c r="AA33" s="215"/>
      <c r="AB33" s="215"/>
      <c r="AC33" s="215"/>
      <c r="AD33" s="215"/>
      <c r="AE33" s="215"/>
      <c r="AF33" s="37"/>
      <c r="AG33" s="37"/>
      <c r="AH33" s="37"/>
      <c r="AI33" s="37"/>
      <c r="AJ33" s="37"/>
      <c r="AK33" s="249">
        <v>0</v>
      </c>
      <c r="AL33" s="215"/>
      <c r="AM33" s="215"/>
      <c r="AN33" s="215"/>
      <c r="AO33" s="215"/>
      <c r="AP33" s="37"/>
      <c r="AQ33" s="37"/>
      <c r="AR33" s="38"/>
      <c r="BE33" s="251"/>
    </row>
    <row r="34" spans="2:57" s="1" customFormat="1" ht="6.95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51"/>
    </row>
    <row r="35" spans="2:57" s="1" customFormat="1" ht="25.9" customHeight="1">
      <c r="B35" s="31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19" t="s">
        <v>46</v>
      </c>
      <c r="Y35" s="220"/>
      <c r="Z35" s="220"/>
      <c r="AA35" s="220"/>
      <c r="AB35" s="220"/>
      <c r="AC35" s="41"/>
      <c r="AD35" s="41"/>
      <c r="AE35" s="41"/>
      <c r="AF35" s="41"/>
      <c r="AG35" s="41"/>
      <c r="AH35" s="41"/>
      <c r="AI35" s="41"/>
      <c r="AJ35" s="41"/>
      <c r="AK35" s="228">
        <f>SUM(AK26:AK33)</f>
        <v>0</v>
      </c>
      <c r="AL35" s="220"/>
      <c r="AM35" s="220"/>
      <c r="AN35" s="220"/>
      <c r="AO35" s="229"/>
      <c r="AP35" s="39"/>
      <c r="AQ35" s="39"/>
      <c r="AR35" s="35"/>
    </row>
    <row r="36" spans="2:57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57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</row>
    <row r="41" spans="2:57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</row>
    <row r="42" spans="2:57" s="1" customFormat="1" ht="24.95" customHeight="1">
      <c r="B42" s="31"/>
      <c r="C42" s="20" t="s">
        <v>47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</row>
    <row r="43" spans="2:57" s="1" customFormat="1" ht="6.95" customHeight="1"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</row>
    <row r="44" spans="2:57" s="1" customFormat="1" ht="12" customHeight="1">
      <c r="B44" s="31"/>
      <c r="C44" s="26" t="s">
        <v>12</v>
      </c>
      <c r="D44" s="32"/>
      <c r="E44" s="32"/>
      <c r="F44" s="32"/>
      <c r="G44" s="32"/>
      <c r="H44" s="32"/>
      <c r="I44" s="32"/>
      <c r="J44" s="32"/>
      <c r="K44" s="32"/>
      <c r="L44" s="32" t="str">
        <f>K5</f>
        <v>SONA6421</v>
      </c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5"/>
    </row>
    <row r="45" spans="2:57" s="3" customFormat="1" ht="36.950000000000003" customHeight="1">
      <c r="B45" s="47"/>
      <c r="C45" s="48" t="s">
        <v>15</v>
      </c>
      <c r="D45" s="49"/>
      <c r="E45" s="49"/>
      <c r="F45" s="49"/>
      <c r="G45" s="49"/>
      <c r="H45" s="49"/>
      <c r="I45" s="49"/>
      <c r="J45" s="49"/>
      <c r="K45" s="49"/>
      <c r="L45" s="233" t="str">
        <f>K6</f>
        <v>Ostrov, Brigádnická 709 - oprava střechy</v>
      </c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  <c r="AP45" s="49"/>
      <c r="AQ45" s="49"/>
      <c r="AR45" s="50"/>
    </row>
    <row r="46" spans="2:57" s="1" customFormat="1" ht="6.95" customHeigh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</row>
    <row r="47" spans="2:57" s="1" customFormat="1" ht="12" customHeight="1">
      <c r="B47" s="31"/>
      <c r="C47" s="26" t="s">
        <v>19</v>
      </c>
      <c r="D47" s="32"/>
      <c r="E47" s="32"/>
      <c r="F47" s="32"/>
      <c r="G47" s="32"/>
      <c r="H47" s="32"/>
      <c r="I47" s="32"/>
      <c r="J47" s="32"/>
      <c r="K47" s="32"/>
      <c r="L47" s="51" t="str">
        <f>IF(K8="","",K8)</f>
        <v xml:space="preserve"> 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6" t="s">
        <v>21</v>
      </c>
      <c r="AJ47" s="32"/>
      <c r="AK47" s="32"/>
      <c r="AL47" s="32"/>
      <c r="AM47" s="235" t="str">
        <f>IF(AN8= "","",AN8)</f>
        <v>1. 4. 2019</v>
      </c>
      <c r="AN47" s="235"/>
      <c r="AO47" s="32"/>
      <c r="AP47" s="32"/>
      <c r="AQ47" s="32"/>
      <c r="AR47" s="35"/>
    </row>
    <row r="48" spans="2:57" s="1" customFormat="1" ht="6.95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</row>
    <row r="49" spans="1:90" s="1" customFormat="1" ht="13.7" customHeight="1">
      <c r="B49" s="31"/>
      <c r="C49" s="26" t="s">
        <v>23</v>
      </c>
      <c r="D49" s="32"/>
      <c r="E49" s="32"/>
      <c r="F49" s="32"/>
      <c r="G49" s="32"/>
      <c r="H49" s="32"/>
      <c r="I49" s="32"/>
      <c r="J49" s="32"/>
      <c r="K49" s="32"/>
      <c r="L49" s="32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6" t="s">
        <v>28</v>
      </c>
      <c r="AJ49" s="32"/>
      <c r="AK49" s="32"/>
      <c r="AL49" s="32"/>
      <c r="AM49" s="231" t="str">
        <f>IF(E17="","",E17)</f>
        <v>Ing.Vladislav Skoček, Ostrov</v>
      </c>
      <c r="AN49" s="232"/>
      <c r="AO49" s="232"/>
      <c r="AP49" s="232"/>
      <c r="AQ49" s="32"/>
      <c r="AR49" s="35"/>
      <c r="AS49" s="236" t="s">
        <v>48</v>
      </c>
      <c r="AT49" s="237"/>
      <c r="AU49" s="53"/>
      <c r="AV49" s="53"/>
      <c r="AW49" s="53"/>
      <c r="AX49" s="53"/>
      <c r="AY49" s="53"/>
      <c r="AZ49" s="53"/>
      <c r="BA49" s="53"/>
      <c r="BB49" s="53"/>
      <c r="BC49" s="53"/>
      <c r="BD49" s="54"/>
    </row>
    <row r="50" spans="1:90" s="1" customFormat="1" ht="24.95" customHeight="1">
      <c r="B50" s="31"/>
      <c r="C50" s="26" t="s">
        <v>26</v>
      </c>
      <c r="D50" s="32"/>
      <c r="E50" s="32"/>
      <c r="F50" s="32"/>
      <c r="G50" s="32"/>
      <c r="H50" s="32"/>
      <c r="I50" s="32"/>
      <c r="J50" s="32"/>
      <c r="K50" s="32"/>
      <c r="L50" s="32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6" t="s">
        <v>31</v>
      </c>
      <c r="AJ50" s="32"/>
      <c r="AK50" s="32"/>
      <c r="AL50" s="32"/>
      <c r="AM50" s="231" t="str">
        <f>IF(E20="","",E20)</f>
        <v>Neubauerová Soňa, SK-Projekt Ostrov</v>
      </c>
      <c r="AN50" s="232"/>
      <c r="AO50" s="232"/>
      <c r="AP50" s="232"/>
      <c r="AQ50" s="32"/>
      <c r="AR50" s="35"/>
      <c r="AS50" s="238"/>
      <c r="AT50" s="239"/>
      <c r="AU50" s="55"/>
      <c r="AV50" s="55"/>
      <c r="AW50" s="55"/>
      <c r="AX50" s="55"/>
      <c r="AY50" s="55"/>
      <c r="AZ50" s="55"/>
      <c r="BA50" s="55"/>
      <c r="BB50" s="55"/>
      <c r="BC50" s="55"/>
      <c r="BD50" s="56"/>
    </row>
    <row r="51" spans="1:90" s="1" customFormat="1" ht="10.9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40"/>
      <c r="AT51" s="241"/>
      <c r="AU51" s="57"/>
      <c r="AV51" s="57"/>
      <c r="AW51" s="57"/>
      <c r="AX51" s="57"/>
      <c r="AY51" s="57"/>
      <c r="AZ51" s="57"/>
      <c r="BA51" s="57"/>
      <c r="BB51" s="57"/>
      <c r="BC51" s="57"/>
      <c r="BD51" s="58"/>
    </row>
    <row r="52" spans="1:90" s="1" customFormat="1" ht="29.25" customHeight="1">
      <c r="B52" s="31"/>
      <c r="C52" s="216" t="s">
        <v>49</v>
      </c>
      <c r="D52" s="217"/>
      <c r="E52" s="217"/>
      <c r="F52" s="217"/>
      <c r="G52" s="217"/>
      <c r="H52" s="59"/>
      <c r="I52" s="218" t="s">
        <v>50</v>
      </c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21" t="s">
        <v>51</v>
      </c>
      <c r="AH52" s="217"/>
      <c r="AI52" s="217"/>
      <c r="AJ52" s="217"/>
      <c r="AK52" s="217"/>
      <c r="AL52" s="217"/>
      <c r="AM52" s="217"/>
      <c r="AN52" s="218" t="s">
        <v>52</v>
      </c>
      <c r="AO52" s="217"/>
      <c r="AP52" s="222"/>
      <c r="AQ52" s="60" t="s">
        <v>53</v>
      </c>
      <c r="AR52" s="35"/>
      <c r="AS52" s="61" t="s">
        <v>54</v>
      </c>
      <c r="AT52" s="62" t="s">
        <v>55</v>
      </c>
      <c r="AU52" s="62" t="s">
        <v>56</v>
      </c>
      <c r="AV52" s="62" t="s">
        <v>57</v>
      </c>
      <c r="AW52" s="62" t="s">
        <v>58</v>
      </c>
      <c r="AX52" s="62" t="s">
        <v>59</v>
      </c>
      <c r="AY52" s="62" t="s">
        <v>60</v>
      </c>
      <c r="AZ52" s="62" t="s">
        <v>61</v>
      </c>
      <c r="BA52" s="62" t="s">
        <v>62</v>
      </c>
      <c r="BB52" s="62" t="s">
        <v>63</v>
      </c>
      <c r="BC52" s="62" t="s">
        <v>64</v>
      </c>
      <c r="BD52" s="63" t="s">
        <v>65</v>
      </c>
    </row>
    <row r="53" spans="1:90" s="1" customFormat="1" ht="10.9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4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6"/>
    </row>
    <row r="54" spans="1:90" s="4" customFormat="1" ht="32.450000000000003" customHeight="1">
      <c r="B54" s="67"/>
      <c r="C54" s="68" t="s">
        <v>66</v>
      </c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226">
        <f>ROUND(AG55,2)</f>
        <v>0</v>
      </c>
      <c r="AH54" s="226"/>
      <c r="AI54" s="226"/>
      <c r="AJ54" s="226"/>
      <c r="AK54" s="226"/>
      <c r="AL54" s="226"/>
      <c r="AM54" s="226"/>
      <c r="AN54" s="227">
        <f>SUM(AG54,AT54)</f>
        <v>0</v>
      </c>
      <c r="AO54" s="227"/>
      <c r="AP54" s="227"/>
      <c r="AQ54" s="71" t="s">
        <v>1</v>
      </c>
      <c r="AR54" s="72"/>
      <c r="AS54" s="73">
        <f>ROUND(AS55,2)</f>
        <v>0</v>
      </c>
      <c r="AT54" s="74">
        <f>ROUND(SUM(AV54:AW54),2)</f>
        <v>0</v>
      </c>
      <c r="AU54" s="75">
        <f>ROUND(AU55,5)</f>
        <v>0</v>
      </c>
      <c r="AV54" s="74">
        <f>ROUND(AZ54*L29,2)</f>
        <v>0</v>
      </c>
      <c r="AW54" s="74">
        <f>ROUND(BA54*L30,2)</f>
        <v>0</v>
      </c>
      <c r="AX54" s="74">
        <f>ROUND(BB54*L29,2)</f>
        <v>0</v>
      </c>
      <c r="AY54" s="74">
        <f>ROUND(BC54*L30,2)</f>
        <v>0</v>
      </c>
      <c r="AZ54" s="74">
        <f>ROUND(AZ55,2)</f>
        <v>0</v>
      </c>
      <c r="BA54" s="74">
        <f>ROUND(BA55,2)</f>
        <v>0</v>
      </c>
      <c r="BB54" s="74">
        <f>ROUND(BB55,2)</f>
        <v>0</v>
      </c>
      <c r="BC54" s="74">
        <f>ROUND(BC55,2)</f>
        <v>0</v>
      </c>
      <c r="BD54" s="76">
        <f>ROUND(BD55,2)</f>
        <v>0</v>
      </c>
      <c r="BS54" s="77" t="s">
        <v>67</v>
      </c>
      <c r="BT54" s="77" t="s">
        <v>68</v>
      </c>
      <c r="BV54" s="77" t="s">
        <v>69</v>
      </c>
      <c r="BW54" s="77" t="s">
        <v>5</v>
      </c>
      <c r="BX54" s="77" t="s">
        <v>70</v>
      </c>
      <c r="CL54" s="77" t="s">
        <v>1</v>
      </c>
    </row>
    <row r="55" spans="1:90" s="5" customFormat="1" ht="27" customHeight="1">
      <c r="A55" s="78" t="s">
        <v>71</v>
      </c>
      <c r="B55" s="79"/>
      <c r="C55" s="80"/>
      <c r="D55" s="225" t="s">
        <v>13</v>
      </c>
      <c r="E55" s="225"/>
      <c r="F55" s="225"/>
      <c r="G55" s="225"/>
      <c r="H55" s="225"/>
      <c r="I55" s="81"/>
      <c r="J55" s="225" t="s">
        <v>16</v>
      </c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3">
        <f>'Ostrov, Brigádnická 709'!J28</f>
        <v>0</v>
      </c>
      <c r="AH55" s="224"/>
      <c r="AI55" s="224"/>
      <c r="AJ55" s="224"/>
      <c r="AK55" s="224"/>
      <c r="AL55" s="224"/>
      <c r="AM55" s="224"/>
      <c r="AN55" s="223">
        <f>SUM(AG55,AT55)</f>
        <v>0</v>
      </c>
      <c r="AO55" s="224"/>
      <c r="AP55" s="224"/>
      <c r="AQ55" s="82" t="s">
        <v>72</v>
      </c>
      <c r="AR55" s="83"/>
      <c r="AS55" s="84">
        <v>0</v>
      </c>
      <c r="AT55" s="85">
        <f>ROUND(SUM(AV55:AW55),2)</f>
        <v>0</v>
      </c>
      <c r="AU55" s="86">
        <f>'Ostrov, Brigádnická 709'!P83</f>
        <v>0</v>
      </c>
      <c r="AV55" s="85">
        <f>'Ostrov, Brigádnická 709'!J31</f>
        <v>0</v>
      </c>
      <c r="AW55" s="85">
        <f>'Ostrov, Brigádnická 709'!J32</f>
        <v>0</v>
      </c>
      <c r="AX55" s="85">
        <f>'Ostrov, Brigádnická 709'!J33</f>
        <v>0</v>
      </c>
      <c r="AY55" s="85">
        <f>'Ostrov, Brigádnická 709'!J34</f>
        <v>0</v>
      </c>
      <c r="AZ55" s="85">
        <f>'Ostrov, Brigádnická 709'!F31</f>
        <v>0</v>
      </c>
      <c r="BA55" s="85">
        <f>'Ostrov, Brigádnická 709'!F32</f>
        <v>0</v>
      </c>
      <c r="BB55" s="85">
        <f>'Ostrov, Brigádnická 709'!F33</f>
        <v>0</v>
      </c>
      <c r="BC55" s="85">
        <f>'Ostrov, Brigádnická 709'!F34</f>
        <v>0</v>
      </c>
      <c r="BD55" s="87">
        <f>'Ostrov, Brigádnická 709'!F35</f>
        <v>0</v>
      </c>
      <c r="BT55" s="88" t="s">
        <v>73</v>
      </c>
      <c r="BU55" s="88" t="s">
        <v>74</v>
      </c>
      <c r="BV55" s="88" t="s">
        <v>69</v>
      </c>
      <c r="BW55" s="88" t="s">
        <v>5</v>
      </c>
      <c r="BX55" s="88" t="s">
        <v>70</v>
      </c>
      <c r="CL55" s="88" t="s">
        <v>1</v>
      </c>
    </row>
    <row r="56" spans="1:90" s="1" customFormat="1" ht="30" customHeight="1"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5"/>
    </row>
    <row r="57" spans="1:90" s="1" customFormat="1" ht="6.95" customHeight="1"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5"/>
    </row>
  </sheetData>
  <sheetProtection password="CC35" sheet="1" objects="1" scenarios="1" formatColumns="0" formatRows="0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30:P30"/>
    <mergeCell ref="L31:P31"/>
    <mergeCell ref="L32:P32"/>
    <mergeCell ref="L33:P33"/>
    <mergeCell ref="C52:G52"/>
    <mergeCell ref="I52:AF52"/>
    <mergeCell ref="X35:AB35"/>
  </mergeCells>
  <hyperlinks>
    <hyperlink ref="A55" location="'SONA6421 - Ostrov, Brigád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30"/>
  <sheetViews>
    <sheetView showGridLines="0" topLeftCell="A54" workbookViewId="0">
      <selection activeCell="C4" sqref="C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9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4" t="s">
        <v>5</v>
      </c>
    </row>
    <row r="3" spans="2:46" ht="6.95" customHeight="1">
      <c r="B3" s="90"/>
      <c r="C3" s="91"/>
      <c r="D3" s="91"/>
      <c r="E3" s="91"/>
      <c r="F3" s="91"/>
      <c r="G3" s="91"/>
      <c r="H3" s="91"/>
      <c r="I3" s="92"/>
      <c r="J3" s="91"/>
      <c r="K3" s="91"/>
      <c r="L3" s="17"/>
      <c r="AT3" s="14" t="s">
        <v>73</v>
      </c>
    </row>
    <row r="4" spans="2:46" ht="24.95" customHeight="1">
      <c r="B4" s="17"/>
      <c r="D4" s="93" t="s">
        <v>75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s="1" customFormat="1" ht="12" customHeight="1">
      <c r="B6" s="35"/>
      <c r="D6" s="94" t="s">
        <v>15</v>
      </c>
      <c r="I6" s="95"/>
      <c r="L6" s="35"/>
    </row>
    <row r="7" spans="2:46" s="1" customFormat="1" ht="36.950000000000003" customHeight="1">
      <c r="B7" s="35"/>
      <c r="E7" s="254" t="s">
        <v>16</v>
      </c>
      <c r="F7" s="255"/>
      <c r="G7" s="255"/>
      <c r="H7" s="255"/>
      <c r="I7" s="95"/>
      <c r="L7" s="35"/>
    </row>
    <row r="8" spans="2:46" s="1" customFormat="1">
      <c r="B8" s="35"/>
      <c r="I8" s="95"/>
      <c r="L8" s="35"/>
    </row>
    <row r="9" spans="2:46" s="1" customFormat="1" ht="12" customHeight="1">
      <c r="B9" s="35"/>
      <c r="D9" s="94" t="s">
        <v>17</v>
      </c>
      <c r="F9" s="14" t="s">
        <v>1</v>
      </c>
      <c r="I9" s="96" t="s">
        <v>18</v>
      </c>
      <c r="J9" s="14" t="s">
        <v>1</v>
      </c>
      <c r="L9" s="35"/>
    </row>
    <row r="10" spans="2:46" s="1" customFormat="1" ht="12" customHeight="1">
      <c r="B10" s="35"/>
      <c r="D10" s="94" t="s">
        <v>19</v>
      </c>
      <c r="F10" s="14" t="s">
        <v>20</v>
      </c>
      <c r="I10" s="96" t="s">
        <v>21</v>
      </c>
      <c r="J10" s="97" t="str">
        <f>'Rekapitulace stavby'!AN8</f>
        <v>1. 4. 2019</v>
      </c>
      <c r="L10" s="35"/>
    </row>
    <row r="11" spans="2:46" s="1" customFormat="1" ht="10.9" customHeight="1">
      <c r="B11" s="35"/>
      <c r="I11" s="95"/>
      <c r="L11" s="35"/>
    </row>
    <row r="12" spans="2:46" s="1" customFormat="1" ht="12" customHeight="1">
      <c r="B12" s="35"/>
      <c r="D12" s="94" t="s">
        <v>23</v>
      </c>
      <c r="I12" s="96" t="s">
        <v>24</v>
      </c>
      <c r="J12" s="14" t="str">
        <f>IF('Rekapitulace stavby'!AN10="","",'Rekapitulace stavby'!AN10)</f>
        <v/>
      </c>
      <c r="L12" s="35"/>
    </row>
    <row r="13" spans="2:46" s="1" customFormat="1" ht="18" customHeight="1">
      <c r="B13" s="35"/>
      <c r="E13" s="14" t="str">
        <f>IF('Rekapitulace stavby'!E11="","",'Rekapitulace stavby'!E11)</f>
        <v xml:space="preserve"> </v>
      </c>
      <c r="I13" s="96" t="s">
        <v>25</v>
      </c>
      <c r="J13" s="14" t="str">
        <f>IF('Rekapitulace stavby'!AN11="","",'Rekapitulace stavby'!AN11)</f>
        <v/>
      </c>
      <c r="L13" s="35"/>
    </row>
    <row r="14" spans="2:46" s="1" customFormat="1" ht="6.95" customHeight="1">
      <c r="B14" s="35"/>
      <c r="I14" s="95"/>
      <c r="L14" s="35"/>
    </row>
    <row r="15" spans="2:46" s="1" customFormat="1" ht="12" customHeight="1">
      <c r="B15" s="35"/>
      <c r="D15" s="94" t="s">
        <v>26</v>
      </c>
      <c r="I15" s="96" t="s">
        <v>24</v>
      </c>
      <c r="J15" s="27" t="str">
        <f>'Rekapitulace stavby'!AN13</f>
        <v>Vyplň údaj</v>
      </c>
      <c r="L15" s="35"/>
    </row>
    <row r="16" spans="2:46" s="1" customFormat="1" ht="18" customHeight="1">
      <c r="B16" s="35"/>
      <c r="E16" s="256" t="str">
        <f>'Rekapitulace stavby'!E14</f>
        <v>Vyplň údaj</v>
      </c>
      <c r="F16" s="257"/>
      <c r="G16" s="257"/>
      <c r="H16" s="257"/>
      <c r="I16" s="96" t="s">
        <v>25</v>
      </c>
      <c r="J16" s="27" t="str">
        <f>'Rekapitulace stavby'!AN14</f>
        <v>Vyplň údaj</v>
      </c>
      <c r="L16" s="35"/>
    </row>
    <row r="17" spans="2:12" s="1" customFormat="1" ht="6.95" customHeight="1">
      <c r="B17" s="35"/>
      <c r="I17" s="95"/>
      <c r="L17" s="35"/>
    </row>
    <row r="18" spans="2:12" s="1" customFormat="1" ht="12" customHeight="1">
      <c r="B18" s="35"/>
      <c r="D18" s="94" t="s">
        <v>28</v>
      </c>
      <c r="I18" s="96" t="s">
        <v>24</v>
      </c>
      <c r="J18" s="14" t="s">
        <v>1</v>
      </c>
      <c r="L18" s="35"/>
    </row>
    <row r="19" spans="2:12" s="1" customFormat="1" ht="18" customHeight="1">
      <c r="B19" s="35"/>
      <c r="E19" s="14" t="s">
        <v>29</v>
      </c>
      <c r="I19" s="96" t="s">
        <v>25</v>
      </c>
      <c r="J19" s="14" t="s">
        <v>1</v>
      </c>
      <c r="L19" s="35"/>
    </row>
    <row r="20" spans="2:12" s="1" customFormat="1" ht="6.95" customHeight="1">
      <c r="B20" s="35"/>
      <c r="I20" s="95"/>
      <c r="L20" s="35"/>
    </row>
    <row r="21" spans="2:12" s="1" customFormat="1" ht="12" customHeight="1">
      <c r="B21" s="35"/>
      <c r="D21" s="94" t="s">
        <v>31</v>
      </c>
      <c r="I21" s="96" t="s">
        <v>24</v>
      </c>
      <c r="J21" s="14" t="s">
        <v>1</v>
      </c>
      <c r="L21" s="35"/>
    </row>
    <row r="22" spans="2:12" s="1" customFormat="1" ht="18" customHeight="1">
      <c r="B22" s="35"/>
      <c r="E22" s="14" t="s">
        <v>32</v>
      </c>
      <c r="I22" s="96" t="s">
        <v>25</v>
      </c>
      <c r="J22" s="14" t="s">
        <v>1</v>
      </c>
      <c r="L22" s="35"/>
    </row>
    <row r="23" spans="2:12" s="1" customFormat="1" ht="6.95" customHeight="1">
      <c r="B23" s="35"/>
      <c r="I23" s="95"/>
      <c r="L23" s="35"/>
    </row>
    <row r="24" spans="2:12" s="1" customFormat="1" ht="12" customHeight="1">
      <c r="B24" s="35"/>
      <c r="D24" s="94" t="s">
        <v>33</v>
      </c>
      <c r="I24" s="95"/>
      <c r="L24" s="35"/>
    </row>
    <row r="25" spans="2:12" s="6" customFormat="1" ht="16.5" customHeight="1">
      <c r="B25" s="98"/>
      <c r="E25" s="258" t="s">
        <v>1</v>
      </c>
      <c r="F25" s="258"/>
      <c r="G25" s="258"/>
      <c r="H25" s="258"/>
      <c r="I25" s="99"/>
      <c r="L25" s="98"/>
    </row>
    <row r="26" spans="2:12" s="1" customFormat="1" ht="6.95" customHeight="1">
      <c r="B26" s="35"/>
      <c r="I26" s="95"/>
      <c r="L26" s="35"/>
    </row>
    <row r="27" spans="2:12" s="1" customFormat="1" ht="6.95" customHeight="1">
      <c r="B27" s="35"/>
      <c r="D27" s="53"/>
      <c r="E27" s="53"/>
      <c r="F27" s="53"/>
      <c r="G27" s="53"/>
      <c r="H27" s="53"/>
      <c r="I27" s="100"/>
      <c r="J27" s="53"/>
      <c r="K27" s="53"/>
      <c r="L27" s="35"/>
    </row>
    <row r="28" spans="2:12" s="1" customFormat="1" ht="25.35" customHeight="1">
      <c r="B28" s="35"/>
      <c r="D28" s="101" t="s">
        <v>34</v>
      </c>
      <c r="I28" s="95"/>
      <c r="J28" s="102">
        <f>ROUND(J83, 2)</f>
        <v>0</v>
      </c>
      <c r="L28" s="35"/>
    </row>
    <row r="29" spans="2:12" s="1" customFormat="1" ht="6.95" customHeight="1">
      <c r="B29" s="35"/>
      <c r="D29" s="53"/>
      <c r="E29" s="53"/>
      <c r="F29" s="53"/>
      <c r="G29" s="53"/>
      <c r="H29" s="53"/>
      <c r="I29" s="100"/>
      <c r="J29" s="53"/>
      <c r="K29" s="53"/>
      <c r="L29" s="35"/>
    </row>
    <row r="30" spans="2:12" s="1" customFormat="1" ht="14.45" customHeight="1">
      <c r="B30" s="35"/>
      <c r="F30" s="103" t="s">
        <v>36</v>
      </c>
      <c r="I30" s="104" t="s">
        <v>35</v>
      </c>
      <c r="J30" s="103" t="s">
        <v>37</v>
      </c>
      <c r="L30" s="35"/>
    </row>
    <row r="31" spans="2:12" s="1" customFormat="1" ht="14.45" customHeight="1">
      <c r="B31" s="35"/>
      <c r="D31" s="94" t="s">
        <v>38</v>
      </c>
      <c r="E31" s="94" t="s">
        <v>39</v>
      </c>
      <c r="F31" s="105">
        <f>ROUND((SUM(BE83:BE129)),  2)</f>
        <v>0</v>
      </c>
      <c r="I31" s="106">
        <v>0.21</v>
      </c>
      <c r="J31" s="105">
        <f>ROUND(((SUM(BE83:BE129))*I31),  2)</f>
        <v>0</v>
      </c>
      <c r="L31" s="35"/>
    </row>
    <row r="32" spans="2:12" s="1" customFormat="1" ht="14.45" customHeight="1">
      <c r="B32" s="35"/>
      <c r="E32" s="94" t="s">
        <v>40</v>
      </c>
      <c r="F32" s="105">
        <f>ROUND((SUM(BF83:BF129)),  2)</f>
        <v>0</v>
      </c>
      <c r="I32" s="106">
        <v>0.15</v>
      </c>
      <c r="J32" s="105">
        <f>ROUND(((SUM(BF83:BF129))*I32),  2)</f>
        <v>0</v>
      </c>
      <c r="L32" s="35"/>
    </row>
    <row r="33" spans="2:12" s="1" customFormat="1" ht="14.45" hidden="1" customHeight="1">
      <c r="B33" s="35"/>
      <c r="E33" s="94" t="s">
        <v>41</v>
      </c>
      <c r="F33" s="105">
        <f>ROUND((SUM(BG83:BG129)),  2)</f>
        <v>0</v>
      </c>
      <c r="I33" s="106">
        <v>0.21</v>
      </c>
      <c r="J33" s="105">
        <f>0</f>
        <v>0</v>
      </c>
      <c r="L33" s="35"/>
    </row>
    <row r="34" spans="2:12" s="1" customFormat="1" ht="14.45" hidden="1" customHeight="1">
      <c r="B34" s="35"/>
      <c r="E34" s="94" t="s">
        <v>42</v>
      </c>
      <c r="F34" s="105">
        <f>ROUND((SUM(BH83:BH129)),  2)</f>
        <v>0</v>
      </c>
      <c r="I34" s="106">
        <v>0.15</v>
      </c>
      <c r="J34" s="105">
        <f>0</f>
        <v>0</v>
      </c>
      <c r="L34" s="35"/>
    </row>
    <row r="35" spans="2:12" s="1" customFormat="1" ht="14.45" hidden="1" customHeight="1">
      <c r="B35" s="35"/>
      <c r="E35" s="94" t="s">
        <v>43</v>
      </c>
      <c r="F35" s="105">
        <f>ROUND((SUM(BI83:BI129)),  2)</f>
        <v>0</v>
      </c>
      <c r="I35" s="106">
        <v>0</v>
      </c>
      <c r="J35" s="105">
        <f>0</f>
        <v>0</v>
      </c>
      <c r="L35" s="35"/>
    </row>
    <row r="36" spans="2:12" s="1" customFormat="1" ht="6.95" customHeight="1">
      <c r="B36" s="35"/>
      <c r="I36" s="95"/>
      <c r="L36" s="35"/>
    </row>
    <row r="37" spans="2:12" s="1" customFormat="1" ht="25.35" customHeight="1">
      <c r="B37" s="35"/>
      <c r="C37" s="107"/>
      <c r="D37" s="108" t="s">
        <v>44</v>
      </c>
      <c r="E37" s="109"/>
      <c r="F37" s="109"/>
      <c r="G37" s="110" t="s">
        <v>45</v>
      </c>
      <c r="H37" s="111" t="s">
        <v>46</v>
      </c>
      <c r="I37" s="112"/>
      <c r="J37" s="113">
        <f>SUM(J28:J35)</f>
        <v>0</v>
      </c>
      <c r="K37" s="114"/>
      <c r="L37" s="35"/>
    </row>
    <row r="38" spans="2:12" s="1" customFormat="1" ht="14.45" customHeight="1">
      <c r="B38" s="115"/>
      <c r="C38" s="116"/>
      <c r="D38" s="116"/>
      <c r="E38" s="116"/>
      <c r="F38" s="116"/>
      <c r="G38" s="116"/>
      <c r="H38" s="116"/>
      <c r="I38" s="117"/>
      <c r="J38" s="116"/>
      <c r="K38" s="116"/>
      <c r="L38" s="35"/>
    </row>
    <row r="42" spans="2:12" s="1" customFormat="1" ht="6.95" customHeight="1">
      <c r="B42" s="118"/>
      <c r="C42" s="119"/>
      <c r="D42" s="119"/>
      <c r="E42" s="119"/>
      <c r="F42" s="119"/>
      <c r="G42" s="119"/>
      <c r="H42" s="119"/>
      <c r="I42" s="120"/>
      <c r="J42" s="119"/>
      <c r="K42" s="119"/>
      <c r="L42" s="35"/>
    </row>
    <row r="43" spans="2:12" s="1" customFormat="1" ht="24.95" customHeight="1">
      <c r="B43" s="31"/>
      <c r="C43" s="20" t="s">
        <v>76</v>
      </c>
      <c r="D43" s="32"/>
      <c r="E43" s="32"/>
      <c r="F43" s="32"/>
      <c r="G43" s="32"/>
      <c r="H43" s="32"/>
      <c r="I43" s="95"/>
      <c r="J43" s="32"/>
      <c r="K43" s="32"/>
      <c r="L43" s="35"/>
    </row>
    <row r="44" spans="2:12" s="1" customFormat="1" ht="6.95" customHeight="1">
      <c r="B44" s="31"/>
      <c r="C44" s="32"/>
      <c r="D44" s="32"/>
      <c r="E44" s="32"/>
      <c r="F44" s="32"/>
      <c r="G44" s="32"/>
      <c r="H44" s="32"/>
      <c r="I44" s="95"/>
      <c r="J44" s="32"/>
      <c r="K44" s="32"/>
      <c r="L44" s="35"/>
    </row>
    <row r="45" spans="2:12" s="1" customFormat="1" ht="12" customHeight="1">
      <c r="B45" s="31"/>
      <c r="C45" s="26" t="s">
        <v>15</v>
      </c>
      <c r="D45" s="32"/>
      <c r="E45" s="32"/>
      <c r="F45" s="32"/>
      <c r="G45" s="32"/>
      <c r="H45" s="32"/>
      <c r="I45" s="95"/>
      <c r="J45" s="32"/>
      <c r="K45" s="32"/>
      <c r="L45" s="35"/>
    </row>
    <row r="46" spans="2:12" s="1" customFormat="1" ht="16.5" customHeight="1">
      <c r="B46" s="31"/>
      <c r="C46" s="32"/>
      <c r="D46" s="32"/>
      <c r="E46" s="233" t="str">
        <f>E7</f>
        <v>Ostrov, Brigádnická 709 - oprava střechy</v>
      </c>
      <c r="F46" s="232"/>
      <c r="G46" s="232"/>
      <c r="H46" s="232"/>
      <c r="I46" s="95"/>
      <c r="J46" s="32"/>
      <c r="K46" s="32"/>
      <c r="L46" s="35"/>
    </row>
    <row r="47" spans="2:12" s="1" customFormat="1" ht="6.95" customHeight="1">
      <c r="B47" s="31"/>
      <c r="C47" s="32"/>
      <c r="D47" s="32"/>
      <c r="E47" s="32"/>
      <c r="F47" s="32"/>
      <c r="G47" s="32"/>
      <c r="H47" s="32"/>
      <c r="I47" s="95"/>
      <c r="J47" s="32"/>
      <c r="K47" s="32"/>
      <c r="L47" s="35"/>
    </row>
    <row r="48" spans="2:12" s="1" customFormat="1" ht="12" customHeight="1">
      <c r="B48" s="31"/>
      <c r="C48" s="26" t="s">
        <v>19</v>
      </c>
      <c r="D48" s="32"/>
      <c r="E48" s="32"/>
      <c r="F48" s="24" t="str">
        <f>F10</f>
        <v xml:space="preserve"> </v>
      </c>
      <c r="G48" s="32"/>
      <c r="H48" s="32"/>
      <c r="I48" s="96" t="s">
        <v>21</v>
      </c>
      <c r="J48" s="52" t="str">
        <f>IF(J10="","",J10)</f>
        <v>1. 4. 2019</v>
      </c>
      <c r="K48" s="32"/>
      <c r="L48" s="35"/>
    </row>
    <row r="49" spans="2:47" s="1" customFormat="1" ht="6.95" customHeight="1">
      <c r="B49" s="31"/>
      <c r="C49" s="32"/>
      <c r="D49" s="32"/>
      <c r="E49" s="32"/>
      <c r="F49" s="32"/>
      <c r="G49" s="32"/>
      <c r="H49" s="32"/>
      <c r="I49" s="95"/>
      <c r="J49" s="32"/>
      <c r="K49" s="32"/>
      <c r="L49" s="35"/>
    </row>
    <row r="50" spans="2:47" s="1" customFormat="1" ht="24.95" customHeight="1">
      <c r="B50" s="31"/>
      <c r="C50" s="26" t="s">
        <v>23</v>
      </c>
      <c r="D50" s="32"/>
      <c r="E50" s="32"/>
      <c r="F50" s="24" t="str">
        <f>E13</f>
        <v xml:space="preserve"> </v>
      </c>
      <c r="G50" s="32"/>
      <c r="H50" s="32"/>
      <c r="I50" s="96" t="s">
        <v>28</v>
      </c>
      <c r="J50" s="29" t="str">
        <f>E19</f>
        <v>Ing.Vladislav Skoček, Ostrov</v>
      </c>
      <c r="K50" s="32"/>
      <c r="L50" s="35"/>
    </row>
    <row r="51" spans="2:47" s="1" customFormat="1" ht="24.95" customHeight="1">
      <c r="B51" s="31"/>
      <c r="C51" s="26" t="s">
        <v>26</v>
      </c>
      <c r="D51" s="32"/>
      <c r="E51" s="32"/>
      <c r="F51" s="24" t="str">
        <f>IF(E16="","",E16)</f>
        <v>Vyplň údaj</v>
      </c>
      <c r="G51" s="32"/>
      <c r="H51" s="32"/>
      <c r="I51" s="96" t="s">
        <v>31</v>
      </c>
      <c r="J51" s="29" t="str">
        <f>E22</f>
        <v>Neubauerová Soňa, SK-Projekt Ostrov</v>
      </c>
      <c r="K51" s="32"/>
      <c r="L51" s="35"/>
    </row>
    <row r="52" spans="2:47" s="1" customFormat="1" ht="10.35" customHeight="1">
      <c r="B52" s="31"/>
      <c r="C52" s="32"/>
      <c r="D52" s="32"/>
      <c r="E52" s="32"/>
      <c r="F52" s="32"/>
      <c r="G52" s="32"/>
      <c r="H52" s="32"/>
      <c r="I52" s="95"/>
      <c r="J52" s="32"/>
      <c r="K52" s="32"/>
      <c r="L52" s="35"/>
    </row>
    <row r="53" spans="2:47" s="1" customFormat="1" ht="29.25" customHeight="1">
      <c r="B53" s="31"/>
      <c r="C53" s="121" t="s">
        <v>77</v>
      </c>
      <c r="D53" s="122"/>
      <c r="E53" s="122"/>
      <c r="F53" s="122"/>
      <c r="G53" s="122"/>
      <c r="H53" s="122"/>
      <c r="I53" s="123"/>
      <c r="J53" s="124" t="s">
        <v>78</v>
      </c>
      <c r="K53" s="122"/>
      <c r="L53" s="35"/>
    </row>
    <row r="54" spans="2:47" s="1" customFormat="1" ht="10.35" customHeight="1">
      <c r="B54" s="31"/>
      <c r="C54" s="32"/>
      <c r="D54" s="32"/>
      <c r="E54" s="32"/>
      <c r="F54" s="32"/>
      <c r="G54" s="32"/>
      <c r="H54" s="32"/>
      <c r="I54" s="95"/>
      <c r="J54" s="32"/>
      <c r="K54" s="32"/>
      <c r="L54" s="35"/>
    </row>
    <row r="55" spans="2:47" s="1" customFormat="1" ht="22.9" customHeight="1">
      <c r="B55" s="31"/>
      <c r="C55" s="125" t="s">
        <v>79</v>
      </c>
      <c r="D55" s="32"/>
      <c r="E55" s="32"/>
      <c r="F55" s="32"/>
      <c r="G55" s="32"/>
      <c r="H55" s="32"/>
      <c r="I55" s="95"/>
      <c r="J55" s="70">
        <f>J83</f>
        <v>0</v>
      </c>
      <c r="K55" s="32"/>
      <c r="L55" s="35"/>
      <c r="AU55" s="14" t="s">
        <v>80</v>
      </c>
    </row>
    <row r="56" spans="2:47" s="7" customFormat="1" ht="24.95" customHeight="1">
      <c r="B56" s="126"/>
      <c r="C56" s="127"/>
      <c r="D56" s="128" t="s">
        <v>81</v>
      </c>
      <c r="E56" s="129"/>
      <c r="F56" s="129"/>
      <c r="G56" s="129"/>
      <c r="H56" s="129"/>
      <c r="I56" s="130"/>
      <c r="J56" s="131">
        <f>J84</f>
        <v>0</v>
      </c>
      <c r="K56" s="127"/>
      <c r="L56" s="132"/>
    </row>
    <row r="57" spans="2:47" s="8" customFormat="1" ht="19.899999999999999" customHeight="1">
      <c r="B57" s="133"/>
      <c r="C57" s="134"/>
      <c r="D57" s="135" t="s">
        <v>82</v>
      </c>
      <c r="E57" s="136"/>
      <c r="F57" s="136"/>
      <c r="G57" s="136"/>
      <c r="H57" s="136"/>
      <c r="I57" s="137"/>
      <c r="J57" s="138">
        <f>J85</f>
        <v>0</v>
      </c>
      <c r="K57" s="134"/>
      <c r="L57" s="139"/>
    </row>
    <row r="58" spans="2:47" s="8" customFormat="1" ht="19.899999999999999" customHeight="1">
      <c r="B58" s="133"/>
      <c r="C58" s="134"/>
      <c r="D58" s="135" t="s">
        <v>83</v>
      </c>
      <c r="E58" s="136"/>
      <c r="F58" s="136"/>
      <c r="G58" s="136"/>
      <c r="H58" s="136"/>
      <c r="I58" s="137"/>
      <c r="J58" s="138">
        <f>J87</f>
        <v>0</v>
      </c>
      <c r="K58" s="134"/>
      <c r="L58" s="139"/>
    </row>
    <row r="59" spans="2:47" s="8" customFormat="1" ht="19.899999999999999" customHeight="1">
      <c r="B59" s="133"/>
      <c r="C59" s="134"/>
      <c r="D59" s="135" t="s">
        <v>84</v>
      </c>
      <c r="E59" s="136"/>
      <c r="F59" s="136"/>
      <c r="G59" s="136"/>
      <c r="H59" s="136"/>
      <c r="I59" s="137"/>
      <c r="J59" s="138">
        <f>J89</f>
        <v>0</v>
      </c>
      <c r="K59" s="134"/>
      <c r="L59" s="139"/>
    </row>
    <row r="60" spans="2:47" s="7" customFormat="1" ht="24.95" customHeight="1">
      <c r="B60" s="126"/>
      <c r="C60" s="127"/>
      <c r="D60" s="128" t="s">
        <v>85</v>
      </c>
      <c r="E60" s="129"/>
      <c r="F60" s="129"/>
      <c r="G60" s="129"/>
      <c r="H60" s="129"/>
      <c r="I60" s="130"/>
      <c r="J60" s="131">
        <f>J91</f>
        <v>0</v>
      </c>
      <c r="K60" s="127"/>
      <c r="L60" s="132"/>
    </row>
    <row r="61" spans="2:47" s="8" customFormat="1" ht="19.899999999999999" customHeight="1">
      <c r="B61" s="133"/>
      <c r="C61" s="134"/>
      <c r="D61" s="135" t="s">
        <v>86</v>
      </c>
      <c r="E61" s="136"/>
      <c r="F61" s="136"/>
      <c r="G61" s="136"/>
      <c r="H61" s="136"/>
      <c r="I61" s="137"/>
      <c r="J61" s="138">
        <f>J92</f>
        <v>0</v>
      </c>
      <c r="K61" s="134"/>
      <c r="L61" s="139"/>
    </row>
    <row r="62" spans="2:47" s="8" customFormat="1" ht="19.899999999999999" customHeight="1">
      <c r="B62" s="133"/>
      <c r="C62" s="134"/>
      <c r="D62" s="135" t="s">
        <v>87</v>
      </c>
      <c r="E62" s="136"/>
      <c r="F62" s="136"/>
      <c r="G62" s="136"/>
      <c r="H62" s="136"/>
      <c r="I62" s="137"/>
      <c r="J62" s="138">
        <f>J113</f>
        <v>0</v>
      </c>
      <c r="K62" s="134"/>
      <c r="L62" s="139"/>
    </row>
    <row r="63" spans="2:47" s="7" customFormat="1" ht="24.95" customHeight="1">
      <c r="B63" s="126"/>
      <c r="C63" s="127"/>
      <c r="D63" s="128" t="s">
        <v>88</v>
      </c>
      <c r="E63" s="129"/>
      <c r="F63" s="129"/>
      <c r="G63" s="129"/>
      <c r="H63" s="129"/>
      <c r="I63" s="130"/>
      <c r="J63" s="131">
        <f>J125</f>
        <v>0</v>
      </c>
      <c r="K63" s="127"/>
      <c r="L63" s="132"/>
    </row>
    <row r="64" spans="2:47" s="8" customFormat="1" ht="19.899999999999999" customHeight="1">
      <c r="B64" s="133"/>
      <c r="C64" s="134"/>
      <c r="D64" s="135" t="s">
        <v>89</v>
      </c>
      <c r="E64" s="136"/>
      <c r="F64" s="136"/>
      <c r="G64" s="136"/>
      <c r="H64" s="136"/>
      <c r="I64" s="137"/>
      <c r="J64" s="138">
        <f>J126</f>
        <v>0</v>
      </c>
      <c r="K64" s="134"/>
      <c r="L64" s="139"/>
    </row>
    <row r="65" spans="2:12" s="7" customFormat="1" ht="24.95" customHeight="1">
      <c r="B65" s="126"/>
      <c r="C65" s="127"/>
      <c r="D65" s="128" t="s">
        <v>90</v>
      </c>
      <c r="E65" s="129"/>
      <c r="F65" s="129"/>
      <c r="G65" s="129"/>
      <c r="H65" s="129"/>
      <c r="I65" s="130"/>
      <c r="J65" s="131">
        <f>J128</f>
        <v>0</v>
      </c>
      <c r="K65" s="127"/>
      <c r="L65" s="132"/>
    </row>
    <row r="66" spans="2:12" s="1" customFormat="1" ht="21.75" customHeight="1">
      <c r="B66" s="31"/>
      <c r="C66" s="32"/>
      <c r="D66" s="32"/>
      <c r="E66" s="32"/>
      <c r="F66" s="32"/>
      <c r="G66" s="32"/>
      <c r="H66" s="32"/>
      <c r="I66" s="95"/>
      <c r="J66" s="32"/>
      <c r="K66" s="32"/>
      <c r="L66" s="35"/>
    </row>
    <row r="67" spans="2:12" s="1" customFormat="1" ht="6.95" customHeight="1">
      <c r="B67" s="43"/>
      <c r="C67" s="44"/>
      <c r="D67" s="44"/>
      <c r="E67" s="44"/>
      <c r="F67" s="44"/>
      <c r="G67" s="44"/>
      <c r="H67" s="44"/>
      <c r="I67" s="117"/>
      <c r="J67" s="44"/>
      <c r="K67" s="44"/>
      <c r="L67" s="35"/>
    </row>
    <row r="71" spans="2:12" s="1" customFormat="1" ht="6.95" customHeight="1">
      <c r="B71" s="45"/>
      <c r="C71" s="46"/>
      <c r="D71" s="46"/>
      <c r="E71" s="46"/>
      <c r="F71" s="46"/>
      <c r="G71" s="46"/>
      <c r="H71" s="46"/>
      <c r="I71" s="120"/>
      <c r="J71" s="46"/>
      <c r="K71" s="46"/>
      <c r="L71" s="35"/>
    </row>
    <row r="72" spans="2:12" s="1" customFormat="1" ht="24.95" customHeight="1">
      <c r="B72" s="31"/>
      <c r="C72" s="20" t="s">
        <v>91</v>
      </c>
      <c r="D72" s="32"/>
      <c r="E72" s="32"/>
      <c r="F72" s="32"/>
      <c r="G72" s="32"/>
      <c r="H72" s="32"/>
      <c r="I72" s="95"/>
      <c r="J72" s="32"/>
      <c r="K72" s="32"/>
      <c r="L72" s="35"/>
    </row>
    <row r="73" spans="2:12" s="1" customFormat="1" ht="6.95" customHeight="1">
      <c r="B73" s="31"/>
      <c r="C73" s="32"/>
      <c r="D73" s="32"/>
      <c r="E73" s="32"/>
      <c r="F73" s="32"/>
      <c r="G73" s="32"/>
      <c r="H73" s="32"/>
      <c r="I73" s="95"/>
      <c r="J73" s="32"/>
      <c r="K73" s="32"/>
      <c r="L73" s="35"/>
    </row>
    <row r="74" spans="2:12" s="1" customFormat="1" ht="12" customHeight="1">
      <c r="B74" s="31"/>
      <c r="C74" s="26" t="s">
        <v>15</v>
      </c>
      <c r="D74" s="32"/>
      <c r="E74" s="32"/>
      <c r="F74" s="32"/>
      <c r="G74" s="32"/>
      <c r="H74" s="32"/>
      <c r="I74" s="95"/>
      <c r="J74" s="32"/>
      <c r="K74" s="32"/>
      <c r="L74" s="35"/>
    </row>
    <row r="75" spans="2:12" s="1" customFormat="1" ht="16.5" customHeight="1">
      <c r="B75" s="31"/>
      <c r="C75" s="32"/>
      <c r="D75" s="32"/>
      <c r="E75" s="233" t="str">
        <f>E7</f>
        <v>Ostrov, Brigádnická 709 - oprava střechy</v>
      </c>
      <c r="F75" s="232"/>
      <c r="G75" s="232"/>
      <c r="H75" s="232"/>
      <c r="I75" s="95"/>
      <c r="J75" s="32"/>
      <c r="K75" s="32"/>
      <c r="L75" s="35"/>
    </row>
    <row r="76" spans="2:12" s="1" customFormat="1" ht="6.95" customHeight="1">
      <c r="B76" s="31"/>
      <c r="C76" s="32"/>
      <c r="D76" s="32"/>
      <c r="E76" s="32"/>
      <c r="F76" s="32"/>
      <c r="G76" s="32"/>
      <c r="H76" s="32"/>
      <c r="I76" s="95"/>
      <c r="J76" s="32"/>
      <c r="K76" s="32"/>
      <c r="L76" s="35"/>
    </row>
    <row r="77" spans="2:12" s="1" customFormat="1" ht="12" customHeight="1">
      <c r="B77" s="31"/>
      <c r="C77" s="26" t="s">
        <v>19</v>
      </c>
      <c r="D77" s="32"/>
      <c r="E77" s="32"/>
      <c r="F77" s="24" t="str">
        <f>F10</f>
        <v xml:space="preserve"> </v>
      </c>
      <c r="G77" s="32"/>
      <c r="H77" s="32"/>
      <c r="I77" s="96" t="s">
        <v>21</v>
      </c>
      <c r="J77" s="52" t="str">
        <f>IF(J10="","",J10)</f>
        <v>1. 4. 2019</v>
      </c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95"/>
      <c r="J78" s="32"/>
      <c r="K78" s="32"/>
      <c r="L78" s="35"/>
    </row>
    <row r="79" spans="2:12" s="1" customFormat="1" ht="24.95" customHeight="1">
      <c r="B79" s="31"/>
      <c r="C79" s="26" t="s">
        <v>23</v>
      </c>
      <c r="D79" s="32"/>
      <c r="E79" s="32"/>
      <c r="F79" s="24" t="str">
        <f>E13</f>
        <v xml:space="preserve"> </v>
      </c>
      <c r="G79" s="32"/>
      <c r="H79" s="32"/>
      <c r="I79" s="96" t="s">
        <v>28</v>
      </c>
      <c r="J79" s="29" t="str">
        <f>E19</f>
        <v>Ing.Vladislav Skoček, Ostrov</v>
      </c>
      <c r="K79" s="32"/>
      <c r="L79" s="35"/>
    </row>
    <row r="80" spans="2:12" s="1" customFormat="1" ht="24.95" customHeight="1">
      <c r="B80" s="31"/>
      <c r="C80" s="26" t="s">
        <v>26</v>
      </c>
      <c r="D80" s="32"/>
      <c r="E80" s="32"/>
      <c r="F80" s="24" t="str">
        <f>IF(E16="","",E16)</f>
        <v>Vyplň údaj</v>
      </c>
      <c r="G80" s="32"/>
      <c r="H80" s="32"/>
      <c r="I80" s="96" t="s">
        <v>31</v>
      </c>
      <c r="J80" s="29" t="str">
        <f>E22</f>
        <v>Neubauerová Soňa, SK-Projekt Ostrov</v>
      </c>
      <c r="K80" s="32"/>
      <c r="L80" s="35"/>
    </row>
    <row r="81" spans="2:65" s="1" customFormat="1" ht="10.35" customHeight="1">
      <c r="B81" s="31"/>
      <c r="C81" s="32"/>
      <c r="D81" s="32"/>
      <c r="E81" s="32"/>
      <c r="F81" s="32"/>
      <c r="G81" s="32"/>
      <c r="H81" s="32"/>
      <c r="I81" s="95"/>
      <c r="J81" s="32"/>
      <c r="K81" s="32"/>
      <c r="L81" s="35"/>
    </row>
    <row r="82" spans="2:65" s="9" customFormat="1" ht="29.25" customHeight="1">
      <c r="B82" s="140"/>
      <c r="C82" s="141" t="s">
        <v>92</v>
      </c>
      <c r="D82" s="142" t="s">
        <v>53</v>
      </c>
      <c r="E82" s="142" t="s">
        <v>49</v>
      </c>
      <c r="F82" s="142" t="s">
        <v>50</v>
      </c>
      <c r="G82" s="142" t="s">
        <v>93</v>
      </c>
      <c r="H82" s="142" t="s">
        <v>94</v>
      </c>
      <c r="I82" s="143" t="s">
        <v>95</v>
      </c>
      <c r="J82" s="144" t="s">
        <v>78</v>
      </c>
      <c r="K82" s="145" t="s">
        <v>96</v>
      </c>
      <c r="L82" s="146"/>
      <c r="M82" s="61" t="s">
        <v>1</v>
      </c>
      <c r="N82" s="62" t="s">
        <v>38</v>
      </c>
      <c r="O82" s="62" t="s">
        <v>97</v>
      </c>
      <c r="P82" s="62" t="s">
        <v>98</v>
      </c>
      <c r="Q82" s="62" t="s">
        <v>99</v>
      </c>
      <c r="R82" s="62" t="s">
        <v>100</v>
      </c>
      <c r="S82" s="62" t="s">
        <v>101</v>
      </c>
      <c r="T82" s="63" t="s">
        <v>102</v>
      </c>
    </row>
    <row r="83" spans="2:65" s="1" customFormat="1" ht="22.9" customHeight="1">
      <c r="B83" s="31"/>
      <c r="C83" s="68" t="s">
        <v>103</v>
      </c>
      <c r="D83" s="32"/>
      <c r="E83" s="32"/>
      <c r="F83" s="32"/>
      <c r="G83" s="32"/>
      <c r="H83" s="32"/>
      <c r="I83" s="95"/>
      <c r="J83" s="147">
        <f>BK83</f>
        <v>0</v>
      </c>
      <c r="K83" s="32"/>
      <c r="L83" s="35"/>
      <c r="M83" s="64"/>
      <c r="N83" s="65"/>
      <c r="O83" s="65"/>
      <c r="P83" s="148">
        <f>P84+P91+P125+P128</f>
        <v>0</v>
      </c>
      <c r="Q83" s="65"/>
      <c r="R83" s="148">
        <f>R84+R91+R125+R128</f>
        <v>0.95140000000000002</v>
      </c>
      <c r="S83" s="65"/>
      <c r="T83" s="149">
        <f>T84+T91+T125+T128</f>
        <v>2.61422</v>
      </c>
      <c r="AT83" s="14" t="s">
        <v>67</v>
      </c>
      <c r="AU83" s="14" t="s">
        <v>80</v>
      </c>
      <c r="BK83" s="150">
        <f>BK84+BK91+BK125+BK128</f>
        <v>0</v>
      </c>
    </row>
    <row r="84" spans="2:65" s="10" customFormat="1" ht="25.9" customHeight="1">
      <c r="B84" s="151"/>
      <c r="C84" s="152"/>
      <c r="D84" s="153" t="s">
        <v>67</v>
      </c>
      <c r="E84" s="154" t="s">
        <v>104</v>
      </c>
      <c r="F84" s="154" t="s">
        <v>105</v>
      </c>
      <c r="G84" s="152"/>
      <c r="H84" s="152"/>
      <c r="I84" s="155"/>
      <c r="J84" s="156">
        <f>BK84</f>
        <v>0</v>
      </c>
      <c r="K84" s="152"/>
      <c r="L84" s="157"/>
      <c r="M84" s="158"/>
      <c r="N84" s="159"/>
      <c r="O84" s="159"/>
      <c r="P84" s="160">
        <f>P85+P87+P89</f>
        <v>0</v>
      </c>
      <c r="Q84" s="159"/>
      <c r="R84" s="160">
        <f>R85+R87+R89</f>
        <v>1.712E-2</v>
      </c>
      <c r="S84" s="159"/>
      <c r="T84" s="161">
        <f>T85+T87+T89</f>
        <v>0</v>
      </c>
      <c r="AR84" s="162" t="s">
        <v>73</v>
      </c>
      <c r="AT84" s="163" t="s">
        <v>67</v>
      </c>
      <c r="AU84" s="163" t="s">
        <v>68</v>
      </c>
      <c r="AY84" s="162" t="s">
        <v>106</v>
      </c>
      <c r="BK84" s="164">
        <f>BK85+BK87+BK89</f>
        <v>0</v>
      </c>
    </row>
    <row r="85" spans="2:65" s="10" customFormat="1" ht="22.9" customHeight="1">
      <c r="B85" s="151"/>
      <c r="C85" s="152"/>
      <c r="D85" s="153" t="s">
        <v>67</v>
      </c>
      <c r="E85" s="165" t="s">
        <v>107</v>
      </c>
      <c r="F85" s="165" t="s">
        <v>108</v>
      </c>
      <c r="G85" s="152"/>
      <c r="H85" s="152"/>
      <c r="I85" s="155"/>
      <c r="J85" s="166">
        <f>BK85</f>
        <v>0</v>
      </c>
      <c r="K85" s="152"/>
      <c r="L85" s="157"/>
      <c r="M85" s="158"/>
      <c r="N85" s="159"/>
      <c r="O85" s="159"/>
      <c r="P85" s="160">
        <f>P86</f>
        <v>0</v>
      </c>
      <c r="Q85" s="159"/>
      <c r="R85" s="160">
        <f>R86</f>
        <v>0</v>
      </c>
      <c r="S85" s="159"/>
      <c r="T85" s="161">
        <f>T86</f>
        <v>0</v>
      </c>
      <c r="AR85" s="162" t="s">
        <v>73</v>
      </c>
      <c r="AT85" s="163" t="s">
        <v>67</v>
      </c>
      <c r="AU85" s="163" t="s">
        <v>73</v>
      </c>
      <c r="AY85" s="162" t="s">
        <v>106</v>
      </c>
      <c r="BK85" s="164">
        <f>BK86</f>
        <v>0</v>
      </c>
    </row>
    <row r="86" spans="2:65" s="1" customFormat="1" ht="16.5" customHeight="1">
      <c r="B86" s="31"/>
      <c r="C86" s="167" t="s">
        <v>73</v>
      </c>
      <c r="D86" s="167" t="s">
        <v>109</v>
      </c>
      <c r="E86" s="168" t="s">
        <v>110</v>
      </c>
      <c r="F86" s="169" t="s">
        <v>111</v>
      </c>
      <c r="G86" s="170" t="s">
        <v>112</v>
      </c>
      <c r="H86" s="171">
        <v>4</v>
      </c>
      <c r="I86" s="172"/>
      <c r="J86" s="171">
        <f>ROUND(I86*H86,2)</f>
        <v>0</v>
      </c>
      <c r="K86" s="169" t="s">
        <v>1</v>
      </c>
      <c r="L86" s="35"/>
      <c r="M86" s="173" t="s">
        <v>1</v>
      </c>
      <c r="N86" s="174" t="s">
        <v>40</v>
      </c>
      <c r="O86" s="57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AR86" s="14" t="s">
        <v>113</v>
      </c>
      <c r="AT86" s="14" t="s">
        <v>109</v>
      </c>
      <c r="AU86" s="14" t="s">
        <v>114</v>
      </c>
      <c r="AY86" s="14" t="s">
        <v>106</v>
      </c>
      <c r="BE86" s="177">
        <f>IF(N86="základní",J86,0)</f>
        <v>0</v>
      </c>
      <c r="BF86" s="177">
        <f>IF(N86="snížená",J86,0)</f>
        <v>0</v>
      </c>
      <c r="BG86" s="177">
        <f>IF(N86="zákl. přenesená",J86,0)</f>
        <v>0</v>
      </c>
      <c r="BH86" s="177">
        <f>IF(N86="sníž. přenesená",J86,0)</f>
        <v>0</v>
      </c>
      <c r="BI86" s="177">
        <f>IF(N86="nulová",J86,0)</f>
        <v>0</v>
      </c>
      <c r="BJ86" s="14" t="s">
        <v>114</v>
      </c>
      <c r="BK86" s="177">
        <f>ROUND(I86*H86,2)</f>
        <v>0</v>
      </c>
      <c r="BL86" s="14" t="s">
        <v>113</v>
      </c>
      <c r="BM86" s="14" t="s">
        <v>115</v>
      </c>
    </row>
    <row r="87" spans="2:65" s="10" customFormat="1" ht="22.9" customHeight="1">
      <c r="B87" s="151"/>
      <c r="C87" s="152"/>
      <c r="D87" s="153" t="s">
        <v>67</v>
      </c>
      <c r="E87" s="165" t="s">
        <v>116</v>
      </c>
      <c r="F87" s="165" t="s">
        <v>117</v>
      </c>
      <c r="G87" s="152"/>
      <c r="H87" s="152"/>
      <c r="I87" s="155"/>
      <c r="J87" s="166">
        <f>BK87</f>
        <v>0</v>
      </c>
      <c r="K87" s="152"/>
      <c r="L87" s="157"/>
      <c r="M87" s="158"/>
      <c r="N87" s="159"/>
      <c r="O87" s="159"/>
      <c r="P87" s="160">
        <f>P88</f>
        <v>0</v>
      </c>
      <c r="Q87" s="159"/>
      <c r="R87" s="160">
        <f>R88</f>
        <v>1.712E-2</v>
      </c>
      <c r="S87" s="159"/>
      <c r="T87" s="161">
        <f>T88</f>
        <v>0</v>
      </c>
      <c r="AR87" s="162" t="s">
        <v>73</v>
      </c>
      <c r="AT87" s="163" t="s">
        <v>67</v>
      </c>
      <c r="AU87" s="163" t="s">
        <v>73</v>
      </c>
      <c r="AY87" s="162" t="s">
        <v>106</v>
      </c>
      <c r="BK87" s="164">
        <f>BK88</f>
        <v>0</v>
      </c>
    </row>
    <row r="88" spans="2:65" s="1" customFormat="1" ht="16.5" customHeight="1">
      <c r="B88" s="31"/>
      <c r="C88" s="167" t="s">
        <v>114</v>
      </c>
      <c r="D88" s="167" t="s">
        <v>109</v>
      </c>
      <c r="E88" s="168" t="s">
        <v>118</v>
      </c>
      <c r="F88" s="169" t="s">
        <v>119</v>
      </c>
      <c r="G88" s="170" t="s">
        <v>120</v>
      </c>
      <c r="H88" s="171">
        <v>214</v>
      </c>
      <c r="I88" s="172"/>
      <c r="J88" s="171">
        <f>ROUND(I88*H88,2)</f>
        <v>0</v>
      </c>
      <c r="K88" s="169" t="s">
        <v>121</v>
      </c>
      <c r="L88" s="35"/>
      <c r="M88" s="173" t="s">
        <v>1</v>
      </c>
      <c r="N88" s="174" t="s">
        <v>40</v>
      </c>
      <c r="O88" s="57"/>
      <c r="P88" s="175">
        <f>O88*H88</f>
        <v>0</v>
      </c>
      <c r="Q88" s="175">
        <v>8.0000000000000007E-5</v>
      </c>
      <c r="R88" s="175">
        <f>Q88*H88</f>
        <v>1.712E-2</v>
      </c>
      <c r="S88" s="175">
        <v>0</v>
      </c>
      <c r="T88" s="176">
        <f>S88*H88</f>
        <v>0</v>
      </c>
      <c r="AR88" s="14" t="s">
        <v>113</v>
      </c>
      <c r="AT88" s="14" t="s">
        <v>109</v>
      </c>
      <c r="AU88" s="14" t="s">
        <v>114</v>
      </c>
      <c r="AY88" s="14" t="s">
        <v>106</v>
      </c>
      <c r="BE88" s="177">
        <f>IF(N88="základní",J88,0)</f>
        <v>0</v>
      </c>
      <c r="BF88" s="177">
        <f>IF(N88="snížená",J88,0)</f>
        <v>0</v>
      </c>
      <c r="BG88" s="177">
        <f>IF(N88="zákl. přenesená",J88,0)</f>
        <v>0</v>
      </c>
      <c r="BH88" s="177">
        <f>IF(N88="sníž. přenesená",J88,0)</f>
        <v>0</v>
      </c>
      <c r="BI88" s="177">
        <f>IF(N88="nulová",J88,0)</f>
        <v>0</v>
      </c>
      <c r="BJ88" s="14" t="s">
        <v>114</v>
      </c>
      <c r="BK88" s="177">
        <f>ROUND(I88*H88,2)</f>
        <v>0</v>
      </c>
      <c r="BL88" s="14" t="s">
        <v>113</v>
      </c>
      <c r="BM88" s="14" t="s">
        <v>122</v>
      </c>
    </row>
    <row r="89" spans="2:65" s="10" customFormat="1" ht="22.9" customHeight="1">
      <c r="B89" s="151"/>
      <c r="C89" s="152"/>
      <c r="D89" s="153" t="s">
        <v>67</v>
      </c>
      <c r="E89" s="165" t="s">
        <v>123</v>
      </c>
      <c r="F89" s="165" t="s">
        <v>124</v>
      </c>
      <c r="G89" s="152"/>
      <c r="H89" s="152"/>
      <c r="I89" s="155"/>
      <c r="J89" s="166">
        <f>BK89</f>
        <v>0</v>
      </c>
      <c r="K89" s="152"/>
      <c r="L89" s="157"/>
      <c r="M89" s="158"/>
      <c r="N89" s="159"/>
      <c r="O89" s="159"/>
      <c r="P89" s="160">
        <f>P90</f>
        <v>0</v>
      </c>
      <c r="Q89" s="159"/>
      <c r="R89" s="160">
        <f>R90</f>
        <v>0</v>
      </c>
      <c r="S89" s="159"/>
      <c r="T89" s="161">
        <f>T90</f>
        <v>0</v>
      </c>
      <c r="AR89" s="162" t="s">
        <v>73</v>
      </c>
      <c r="AT89" s="163" t="s">
        <v>67</v>
      </c>
      <c r="AU89" s="163" t="s">
        <v>73</v>
      </c>
      <c r="AY89" s="162" t="s">
        <v>106</v>
      </c>
      <c r="BK89" s="164">
        <f>BK90</f>
        <v>0</v>
      </c>
    </row>
    <row r="90" spans="2:65" s="1" customFormat="1" ht="16.5" customHeight="1">
      <c r="B90" s="31"/>
      <c r="C90" s="167" t="s">
        <v>107</v>
      </c>
      <c r="D90" s="167" t="s">
        <v>109</v>
      </c>
      <c r="E90" s="168" t="s">
        <v>125</v>
      </c>
      <c r="F90" s="169" t="s">
        <v>126</v>
      </c>
      <c r="G90" s="170" t="s">
        <v>112</v>
      </c>
      <c r="H90" s="171">
        <v>45</v>
      </c>
      <c r="I90" s="172"/>
      <c r="J90" s="171">
        <f>ROUND(I90*H90,2)</f>
        <v>0</v>
      </c>
      <c r="K90" s="169" t="s">
        <v>121</v>
      </c>
      <c r="L90" s="35"/>
      <c r="M90" s="173" t="s">
        <v>1</v>
      </c>
      <c r="N90" s="174" t="s">
        <v>40</v>
      </c>
      <c r="O90" s="57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AR90" s="14" t="s">
        <v>113</v>
      </c>
      <c r="AT90" s="14" t="s">
        <v>109</v>
      </c>
      <c r="AU90" s="14" t="s">
        <v>114</v>
      </c>
      <c r="AY90" s="14" t="s">
        <v>106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4" t="s">
        <v>114</v>
      </c>
      <c r="BK90" s="177">
        <f>ROUND(I90*H90,2)</f>
        <v>0</v>
      </c>
      <c r="BL90" s="14" t="s">
        <v>113</v>
      </c>
      <c r="BM90" s="14" t="s">
        <v>127</v>
      </c>
    </row>
    <row r="91" spans="2:65" s="10" customFormat="1" ht="25.9" customHeight="1">
      <c r="B91" s="151"/>
      <c r="C91" s="152"/>
      <c r="D91" s="153" t="s">
        <v>67</v>
      </c>
      <c r="E91" s="154" t="s">
        <v>128</v>
      </c>
      <c r="F91" s="154" t="s">
        <v>129</v>
      </c>
      <c r="G91" s="152"/>
      <c r="H91" s="152"/>
      <c r="I91" s="155"/>
      <c r="J91" s="156">
        <f>BK91</f>
        <v>0</v>
      </c>
      <c r="K91" s="152"/>
      <c r="L91" s="157"/>
      <c r="M91" s="158"/>
      <c r="N91" s="159"/>
      <c r="O91" s="159"/>
      <c r="P91" s="160">
        <f>P92+P113</f>
        <v>0</v>
      </c>
      <c r="Q91" s="159"/>
      <c r="R91" s="160">
        <f>R92+R113</f>
        <v>0.93428</v>
      </c>
      <c r="S91" s="159"/>
      <c r="T91" s="161">
        <f>T92+T113</f>
        <v>2.61422</v>
      </c>
      <c r="AR91" s="162" t="s">
        <v>114</v>
      </c>
      <c r="AT91" s="163" t="s">
        <v>67</v>
      </c>
      <c r="AU91" s="163" t="s">
        <v>68</v>
      </c>
      <c r="AY91" s="162" t="s">
        <v>106</v>
      </c>
      <c r="BK91" s="164">
        <f>BK92+BK113</f>
        <v>0</v>
      </c>
    </row>
    <row r="92" spans="2:65" s="10" customFormat="1" ht="22.9" customHeight="1">
      <c r="B92" s="151"/>
      <c r="C92" s="152"/>
      <c r="D92" s="153" t="s">
        <v>67</v>
      </c>
      <c r="E92" s="165" t="s">
        <v>130</v>
      </c>
      <c r="F92" s="165" t="s">
        <v>131</v>
      </c>
      <c r="G92" s="152"/>
      <c r="H92" s="152"/>
      <c r="I92" s="155"/>
      <c r="J92" s="166">
        <f>BK92</f>
        <v>0</v>
      </c>
      <c r="K92" s="152"/>
      <c r="L92" s="157"/>
      <c r="M92" s="158"/>
      <c r="N92" s="159"/>
      <c r="O92" s="159"/>
      <c r="P92" s="160">
        <f>SUM(P93:P112)</f>
        <v>0</v>
      </c>
      <c r="Q92" s="159"/>
      <c r="R92" s="160">
        <f>SUM(R93:R112)</f>
        <v>0.93428</v>
      </c>
      <c r="S92" s="159"/>
      <c r="T92" s="161">
        <f>SUM(T93:T112)</f>
        <v>0</v>
      </c>
      <c r="AR92" s="162" t="s">
        <v>114</v>
      </c>
      <c r="AT92" s="163" t="s">
        <v>67</v>
      </c>
      <c r="AU92" s="163" t="s">
        <v>73</v>
      </c>
      <c r="AY92" s="162" t="s">
        <v>106</v>
      </c>
      <c r="BK92" s="164">
        <f>SUM(BK93:BK112)</f>
        <v>0</v>
      </c>
    </row>
    <row r="93" spans="2:65" s="1" customFormat="1" ht="16.5" customHeight="1">
      <c r="B93" s="31"/>
      <c r="C93" s="167" t="s">
        <v>113</v>
      </c>
      <c r="D93" s="167" t="s">
        <v>109</v>
      </c>
      <c r="E93" s="168" t="s">
        <v>132</v>
      </c>
      <c r="F93" s="169" t="s">
        <v>133</v>
      </c>
      <c r="G93" s="170" t="s">
        <v>134</v>
      </c>
      <c r="H93" s="171">
        <v>263</v>
      </c>
      <c r="I93" s="172"/>
      <c r="J93" s="171">
        <f>ROUND(I93*H93,2)</f>
        <v>0</v>
      </c>
      <c r="K93" s="169" t="s">
        <v>121</v>
      </c>
      <c r="L93" s="35"/>
      <c r="M93" s="173" t="s">
        <v>1</v>
      </c>
      <c r="N93" s="174" t="s">
        <v>40</v>
      </c>
      <c r="O93" s="57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AR93" s="14" t="s">
        <v>135</v>
      </c>
      <c r="AT93" s="14" t="s">
        <v>109</v>
      </c>
      <c r="AU93" s="14" t="s">
        <v>114</v>
      </c>
      <c r="AY93" s="14" t="s">
        <v>106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14" t="s">
        <v>114</v>
      </c>
      <c r="BK93" s="177">
        <f>ROUND(I93*H93,2)</f>
        <v>0</v>
      </c>
      <c r="BL93" s="14" t="s">
        <v>135</v>
      </c>
      <c r="BM93" s="14" t="s">
        <v>136</v>
      </c>
    </row>
    <row r="94" spans="2:65" s="1" customFormat="1" ht="16.5" customHeight="1">
      <c r="B94" s="31"/>
      <c r="C94" s="178" t="s">
        <v>137</v>
      </c>
      <c r="D94" s="178" t="s">
        <v>138</v>
      </c>
      <c r="E94" s="179" t="s">
        <v>139</v>
      </c>
      <c r="F94" s="180" t="s">
        <v>140</v>
      </c>
      <c r="G94" s="181" t="s">
        <v>134</v>
      </c>
      <c r="H94" s="182">
        <v>303</v>
      </c>
      <c r="I94" s="183"/>
      <c r="J94" s="182">
        <f>ROUND(I94*H94,2)</f>
        <v>0</v>
      </c>
      <c r="K94" s="180" t="s">
        <v>121</v>
      </c>
      <c r="L94" s="184"/>
      <c r="M94" s="185" t="s">
        <v>1</v>
      </c>
      <c r="N94" s="186" t="s">
        <v>40</v>
      </c>
      <c r="O94" s="57"/>
      <c r="P94" s="175">
        <f>O94*H94</f>
        <v>0</v>
      </c>
      <c r="Q94" s="175">
        <v>2.9999999999999997E-4</v>
      </c>
      <c r="R94" s="175">
        <f>Q94*H94</f>
        <v>9.0899999999999995E-2</v>
      </c>
      <c r="S94" s="175">
        <v>0</v>
      </c>
      <c r="T94" s="176">
        <f>S94*H94</f>
        <v>0</v>
      </c>
      <c r="AR94" s="14" t="s">
        <v>141</v>
      </c>
      <c r="AT94" s="14" t="s">
        <v>138</v>
      </c>
      <c r="AU94" s="14" t="s">
        <v>114</v>
      </c>
      <c r="AY94" s="14" t="s">
        <v>106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4" t="s">
        <v>114</v>
      </c>
      <c r="BK94" s="177">
        <f>ROUND(I94*H94,2)</f>
        <v>0</v>
      </c>
      <c r="BL94" s="14" t="s">
        <v>135</v>
      </c>
      <c r="BM94" s="14" t="s">
        <v>142</v>
      </c>
    </row>
    <row r="95" spans="2:65" s="11" customFormat="1">
      <c r="B95" s="187"/>
      <c r="C95" s="188"/>
      <c r="D95" s="189" t="s">
        <v>143</v>
      </c>
      <c r="E95" s="190" t="s">
        <v>1</v>
      </c>
      <c r="F95" s="191" t="s">
        <v>144</v>
      </c>
      <c r="G95" s="188"/>
      <c r="H95" s="192">
        <v>303</v>
      </c>
      <c r="I95" s="193"/>
      <c r="J95" s="188"/>
      <c r="K95" s="188"/>
      <c r="L95" s="194"/>
      <c r="M95" s="195"/>
      <c r="N95" s="196"/>
      <c r="O95" s="196"/>
      <c r="P95" s="196"/>
      <c r="Q95" s="196"/>
      <c r="R95" s="196"/>
      <c r="S95" s="196"/>
      <c r="T95" s="197"/>
      <c r="AT95" s="198" t="s">
        <v>143</v>
      </c>
      <c r="AU95" s="198" t="s">
        <v>114</v>
      </c>
      <c r="AV95" s="11" t="s">
        <v>114</v>
      </c>
      <c r="AW95" s="11" t="s">
        <v>30</v>
      </c>
      <c r="AX95" s="11" t="s">
        <v>73</v>
      </c>
      <c r="AY95" s="198" t="s">
        <v>106</v>
      </c>
    </row>
    <row r="96" spans="2:65" s="12" customFormat="1">
      <c r="B96" s="199"/>
      <c r="C96" s="200"/>
      <c r="D96" s="189" t="s">
        <v>143</v>
      </c>
      <c r="E96" s="201" t="s">
        <v>1</v>
      </c>
      <c r="F96" s="202" t="s">
        <v>145</v>
      </c>
      <c r="G96" s="200"/>
      <c r="H96" s="201" t="s">
        <v>1</v>
      </c>
      <c r="I96" s="203"/>
      <c r="J96" s="200"/>
      <c r="K96" s="200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143</v>
      </c>
      <c r="AU96" s="208" t="s">
        <v>114</v>
      </c>
      <c r="AV96" s="12" t="s">
        <v>73</v>
      </c>
      <c r="AW96" s="12" t="s">
        <v>30</v>
      </c>
      <c r="AX96" s="12" t="s">
        <v>68</v>
      </c>
      <c r="AY96" s="208" t="s">
        <v>106</v>
      </c>
    </row>
    <row r="97" spans="2:65" s="1" customFormat="1" ht="16.5" customHeight="1">
      <c r="B97" s="31"/>
      <c r="C97" s="167" t="s">
        <v>116</v>
      </c>
      <c r="D97" s="167" t="s">
        <v>109</v>
      </c>
      <c r="E97" s="168" t="s">
        <v>146</v>
      </c>
      <c r="F97" s="169" t="s">
        <v>147</v>
      </c>
      <c r="G97" s="170" t="s">
        <v>134</v>
      </c>
      <c r="H97" s="171">
        <v>263</v>
      </c>
      <c r="I97" s="172"/>
      <c r="J97" s="171">
        <f>ROUND(I97*H97,2)</f>
        <v>0</v>
      </c>
      <c r="K97" s="169" t="s">
        <v>121</v>
      </c>
      <c r="L97" s="35"/>
      <c r="M97" s="173" t="s">
        <v>1</v>
      </c>
      <c r="N97" s="174" t="s">
        <v>40</v>
      </c>
      <c r="O97" s="57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AR97" s="14" t="s">
        <v>135</v>
      </c>
      <c r="AT97" s="14" t="s">
        <v>109</v>
      </c>
      <c r="AU97" s="14" t="s">
        <v>114</v>
      </c>
      <c r="AY97" s="14" t="s">
        <v>106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4" t="s">
        <v>114</v>
      </c>
      <c r="BK97" s="177">
        <f>ROUND(I97*H97,2)</f>
        <v>0</v>
      </c>
      <c r="BL97" s="14" t="s">
        <v>135</v>
      </c>
      <c r="BM97" s="14" t="s">
        <v>148</v>
      </c>
    </row>
    <row r="98" spans="2:65" s="11" customFormat="1">
      <c r="B98" s="187"/>
      <c r="C98" s="188"/>
      <c r="D98" s="189" t="s">
        <v>143</v>
      </c>
      <c r="E98" s="190" t="s">
        <v>1</v>
      </c>
      <c r="F98" s="191" t="s">
        <v>149</v>
      </c>
      <c r="G98" s="188"/>
      <c r="H98" s="192">
        <v>263</v>
      </c>
      <c r="I98" s="193"/>
      <c r="J98" s="188"/>
      <c r="K98" s="188"/>
      <c r="L98" s="194"/>
      <c r="M98" s="195"/>
      <c r="N98" s="196"/>
      <c r="O98" s="196"/>
      <c r="P98" s="196"/>
      <c r="Q98" s="196"/>
      <c r="R98" s="196"/>
      <c r="S98" s="196"/>
      <c r="T98" s="197"/>
      <c r="AT98" s="198" t="s">
        <v>143</v>
      </c>
      <c r="AU98" s="198" t="s">
        <v>114</v>
      </c>
      <c r="AV98" s="11" t="s">
        <v>114</v>
      </c>
      <c r="AW98" s="11" t="s">
        <v>30</v>
      </c>
      <c r="AX98" s="11" t="s">
        <v>73</v>
      </c>
      <c r="AY98" s="198" t="s">
        <v>106</v>
      </c>
    </row>
    <row r="99" spans="2:65" s="1" customFormat="1" ht="16.5" customHeight="1">
      <c r="B99" s="31"/>
      <c r="C99" s="167" t="s">
        <v>150</v>
      </c>
      <c r="D99" s="167" t="s">
        <v>109</v>
      </c>
      <c r="E99" s="168" t="s">
        <v>151</v>
      </c>
      <c r="F99" s="169" t="s">
        <v>152</v>
      </c>
      <c r="G99" s="170" t="s">
        <v>120</v>
      </c>
      <c r="H99" s="171">
        <v>263</v>
      </c>
      <c r="I99" s="172"/>
      <c r="J99" s="171">
        <f>ROUND(I99*H99,2)</f>
        <v>0</v>
      </c>
      <c r="K99" s="169" t="s">
        <v>121</v>
      </c>
      <c r="L99" s="35"/>
      <c r="M99" s="173" t="s">
        <v>1</v>
      </c>
      <c r="N99" s="174" t="s">
        <v>40</v>
      </c>
      <c r="O99" s="57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AR99" s="14" t="s">
        <v>135</v>
      </c>
      <c r="AT99" s="14" t="s">
        <v>109</v>
      </c>
      <c r="AU99" s="14" t="s">
        <v>114</v>
      </c>
      <c r="AY99" s="14" t="s">
        <v>106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4" t="s">
        <v>114</v>
      </c>
      <c r="BK99" s="177">
        <f>ROUND(I99*H99,2)</f>
        <v>0</v>
      </c>
      <c r="BL99" s="14" t="s">
        <v>135</v>
      </c>
      <c r="BM99" s="14" t="s">
        <v>153</v>
      </c>
    </row>
    <row r="100" spans="2:65" s="1" customFormat="1" ht="16.5" customHeight="1">
      <c r="B100" s="31"/>
      <c r="C100" s="178" t="s">
        <v>154</v>
      </c>
      <c r="D100" s="178" t="s">
        <v>138</v>
      </c>
      <c r="E100" s="179" t="s">
        <v>155</v>
      </c>
      <c r="F100" s="180" t="s">
        <v>156</v>
      </c>
      <c r="G100" s="181" t="s">
        <v>134</v>
      </c>
      <c r="H100" s="182">
        <v>303</v>
      </c>
      <c r="I100" s="183"/>
      <c r="J100" s="182">
        <f>ROUND(I100*H100,2)</f>
        <v>0</v>
      </c>
      <c r="K100" s="180" t="s">
        <v>121</v>
      </c>
      <c r="L100" s="184"/>
      <c r="M100" s="185" t="s">
        <v>1</v>
      </c>
      <c r="N100" s="186" t="s">
        <v>40</v>
      </c>
      <c r="O100" s="57"/>
      <c r="P100" s="175">
        <f>O100*H100</f>
        <v>0</v>
      </c>
      <c r="Q100" s="175">
        <v>1.9E-3</v>
      </c>
      <c r="R100" s="175">
        <f>Q100*H100</f>
        <v>0.57569999999999999</v>
      </c>
      <c r="S100" s="175">
        <v>0</v>
      </c>
      <c r="T100" s="176">
        <f>S100*H100</f>
        <v>0</v>
      </c>
      <c r="AR100" s="14" t="s">
        <v>141</v>
      </c>
      <c r="AT100" s="14" t="s">
        <v>138</v>
      </c>
      <c r="AU100" s="14" t="s">
        <v>114</v>
      </c>
      <c r="AY100" s="14" t="s">
        <v>106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4" t="s">
        <v>114</v>
      </c>
      <c r="BK100" s="177">
        <f>ROUND(I100*H100,2)</f>
        <v>0</v>
      </c>
      <c r="BL100" s="14" t="s">
        <v>135</v>
      </c>
      <c r="BM100" s="14" t="s">
        <v>157</v>
      </c>
    </row>
    <row r="101" spans="2:65" s="11" customFormat="1">
      <c r="B101" s="187"/>
      <c r="C101" s="188"/>
      <c r="D101" s="189" t="s">
        <v>143</v>
      </c>
      <c r="E101" s="190" t="s">
        <v>1</v>
      </c>
      <c r="F101" s="191" t="s">
        <v>144</v>
      </c>
      <c r="G101" s="188"/>
      <c r="H101" s="192">
        <v>303</v>
      </c>
      <c r="I101" s="193"/>
      <c r="J101" s="188"/>
      <c r="K101" s="188"/>
      <c r="L101" s="194"/>
      <c r="M101" s="195"/>
      <c r="N101" s="196"/>
      <c r="O101" s="196"/>
      <c r="P101" s="196"/>
      <c r="Q101" s="196"/>
      <c r="R101" s="196"/>
      <c r="S101" s="196"/>
      <c r="T101" s="197"/>
      <c r="AT101" s="198" t="s">
        <v>143</v>
      </c>
      <c r="AU101" s="198" t="s">
        <v>114</v>
      </c>
      <c r="AV101" s="11" t="s">
        <v>114</v>
      </c>
      <c r="AW101" s="11" t="s">
        <v>30</v>
      </c>
      <c r="AX101" s="11" t="s">
        <v>73</v>
      </c>
      <c r="AY101" s="198" t="s">
        <v>106</v>
      </c>
    </row>
    <row r="102" spans="2:65" s="12" customFormat="1">
      <c r="B102" s="199"/>
      <c r="C102" s="200"/>
      <c r="D102" s="189" t="s">
        <v>143</v>
      </c>
      <c r="E102" s="201" t="s">
        <v>1</v>
      </c>
      <c r="F102" s="202" t="s">
        <v>158</v>
      </c>
      <c r="G102" s="200"/>
      <c r="H102" s="201" t="s">
        <v>1</v>
      </c>
      <c r="I102" s="203"/>
      <c r="J102" s="200"/>
      <c r="K102" s="200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143</v>
      </c>
      <c r="AU102" s="208" t="s">
        <v>114</v>
      </c>
      <c r="AV102" s="12" t="s">
        <v>73</v>
      </c>
      <c r="AW102" s="12" t="s">
        <v>30</v>
      </c>
      <c r="AX102" s="12" t="s">
        <v>68</v>
      </c>
      <c r="AY102" s="208" t="s">
        <v>106</v>
      </c>
    </row>
    <row r="103" spans="2:65" s="1" customFormat="1" ht="16.5" customHeight="1">
      <c r="B103" s="31"/>
      <c r="C103" s="167" t="s">
        <v>159</v>
      </c>
      <c r="D103" s="167" t="s">
        <v>109</v>
      </c>
      <c r="E103" s="168" t="s">
        <v>160</v>
      </c>
      <c r="F103" s="169" t="s">
        <v>161</v>
      </c>
      <c r="G103" s="170" t="s">
        <v>162</v>
      </c>
      <c r="H103" s="171">
        <v>1841</v>
      </c>
      <c r="I103" s="172"/>
      <c r="J103" s="171">
        <f>ROUND(I103*H103,2)</f>
        <v>0</v>
      </c>
      <c r="K103" s="169" t="s">
        <v>121</v>
      </c>
      <c r="L103" s="35"/>
      <c r="M103" s="173" t="s">
        <v>1</v>
      </c>
      <c r="N103" s="174" t="s">
        <v>40</v>
      </c>
      <c r="O103" s="57"/>
      <c r="P103" s="175">
        <f>O103*H103</f>
        <v>0</v>
      </c>
      <c r="Q103" s="175">
        <v>0</v>
      </c>
      <c r="R103" s="175">
        <f>Q103*H103</f>
        <v>0</v>
      </c>
      <c r="S103" s="175">
        <v>0</v>
      </c>
      <c r="T103" s="176">
        <f>S103*H103</f>
        <v>0</v>
      </c>
      <c r="AR103" s="14" t="s">
        <v>135</v>
      </c>
      <c r="AT103" s="14" t="s">
        <v>109</v>
      </c>
      <c r="AU103" s="14" t="s">
        <v>114</v>
      </c>
      <c r="AY103" s="14" t="s">
        <v>106</v>
      </c>
      <c r="BE103" s="177">
        <f>IF(N103="základní",J103,0)</f>
        <v>0</v>
      </c>
      <c r="BF103" s="177">
        <f>IF(N103="snížená",J103,0)</f>
        <v>0</v>
      </c>
      <c r="BG103" s="177">
        <f>IF(N103="zákl. přenesená",J103,0)</f>
        <v>0</v>
      </c>
      <c r="BH103" s="177">
        <f>IF(N103="sníž. přenesená",J103,0)</f>
        <v>0</v>
      </c>
      <c r="BI103" s="177">
        <f>IF(N103="nulová",J103,0)</f>
        <v>0</v>
      </c>
      <c r="BJ103" s="14" t="s">
        <v>114</v>
      </c>
      <c r="BK103" s="177">
        <f>ROUND(I103*H103,2)</f>
        <v>0</v>
      </c>
      <c r="BL103" s="14" t="s">
        <v>135</v>
      </c>
      <c r="BM103" s="14" t="s">
        <v>163</v>
      </c>
    </row>
    <row r="104" spans="2:65" s="11" customFormat="1">
      <c r="B104" s="187"/>
      <c r="C104" s="188"/>
      <c r="D104" s="189" t="s">
        <v>143</v>
      </c>
      <c r="E104" s="190" t="s">
        <v>1</v>
      </c>
      <c r="F104" s="191" t="s">
        <v>164</v>
      </c>
      <c r="G104" s="188"/>
      <c r="H104" s="192">
        <v>1841</v>
      </c>
      <c r="I104" s="193"/>
      <c r="J104" s="188"/>
      <c r="K104" s="188"/>
      <c r="L104" s="194"/>
      <c r="M104" s="195"/>
      <c r="N104" s="196"/>
      <c r="O104" s="196"/>
      <c r="P104" s="196"/>
      <c r="Q104" s="196"/>
      <c r="R104" s="196"/>
      <c r="S104" s="196"/>
      <c r="T104" s="197"/>
      <c r="AT104" s="198" t="s">
        <v>143</v>
      </c>
      <c r="AU104" s="198" t="s">
        <v>114</v>
      </c>
      <c r="AV104" s="11" t="s">
        <v>114</v>
      </c>
      <c r="AW104" s="11" t="s">
        <v>30</v>
      </c>
      <c r="AX104" s="11" t="s">
        <v>73</v>
      </c>
      <c r="AY104" s="198" t="s">
        <v>106</v>
      </c>
    </row>
    <row r="105" spans="2:65" s="1" customFormat="1" ht="16.5" customHeight="1">
      <c r="B105" s="31"/>
      <c r="C105" s="178" t="s">
        <v>165</v>
      </c>
      <c r="D105" s="178" t="s">
        <v>138</v>
      </c>
      <c r="E105" s="179" t="s">
        <v>166</v>
      </c>
      <c r="F105" s="180" t="s">
        <v>167</v>
      </c>
      <c r="G105" s="181" t="s">
        <v>162</v>
      </c>
      <c r="H105" s="182">
        <v>1933</v>
      </c>
      <c r="I105" s="183"/>
      <c r="J105" s="182">
        <f>ROUND(I105*H105,2)</f>
        <v>0</v>
      </c>
      <c r="K105" s="180" t="s">
        <v>121</v>
      </c>
      <c r="L105" s="184"/>
      <c r="M105" s="185" t="s">
        <v>1</v>
      </c>
      <c r="N105" s="186" t="s">
        <v>40</v>
      </c>
      <c r="O105" s="57"/>
      <c r="P105" s="175">
        <f>O105*H105</f>
        <v>0</v>
      </c>
      <c r="Q105" s="175">
        <v>2.0000000000000002E-5</v>
      </c>
      <c r="R105" s="175">
        <f>Q105*H105</f>
        <v>3.866E-2</v>
      </c>
      <c r="S105" s="175">
        <v>0</v>
      </c>
      <c r="T105" s="176">
        <f>S105*H105</f>
        <v>0</v>
      </c>
      <c r="AR105" s="14" t="s">
        <v>141</v>
      </c>
      <c r="AT105" s="14" t="s">
        <v>138</v>
      </c>
      <c r="AU105" s="14" t="s">
        <v>114</v>
      </c>
      <c r="AY105" s="14" t="s">
        <v>106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4" t="s">
        <v>114</v>
      </c>
      <c r="BK105" s="177">
        <f>ROUND(I105*H105,2)</f>
        <v>0</v>
      </c>
      <c r="BL105" s="14" t="s">
        <v>135</v>
      </c>
      <c r="BM105" s="14" t="s">
        <v>168</v>
      </c>
    </row>
    <row r="106" spans="2:65" s="11" customFormat="1">
      <c r="B106" s="187"/>
      <c r="C106" s="188"/>
      <c r="D106" s="189" t="s">
        <v>143</v>
      </c>
      <c r="E106" s="190" t="s">
        <v>1</v>
      </c>
      <c r="F106" s="191" t="s">
        <v>169</v>
      </c>
      <c r="G106" s="188"/>
      <c r="H106" s="192">
        <v>1933</v>
      </c>
      <c r="I106" s="193"/>
      <c r="J106" s="188"/>
      <c r="K106" s="188"/>
      <c r="L106" s="194"/>
      <c r="M106" s="195"/>
      <c r="N106" s="196"/>
      <c r="O106" s="196"/>
      <c r="P106" s="196"/>
      <c r="Q106" s="196"/>
      <c r="R106" s="196"/>
      <c r="S106" s="196"/>
      <c r="T106" s="197"/>
      <c r="AT106" s="198" t="s">
        <v>143</v>
      </c>
      <c r="AU106" s="198" t="s">
        <v>114</v>
      </c>
      <c r="AV106" s="11" t="s">
        <v>114</v>
      </c>
      <c r="AW106" s="11" t="s">
        <v>30</v>
      </c>
      <c r="AX106" s="11" t="s">
        <v>73</v>
      </c>
      <c r="AY106" s="198" t="s">
        <v>106</v>
      </c>
    </row>
    <row r="107" spans="2:65" s="1" customFormat="1" ht="16.5" customHeight="1">
      <c r="B107" s="31"/>
      <c r="C107" s="167" t="s">
        <v>170</v>
      </c>
      <c r="D107" s="167" t="s">
        <v>109</v>
      </c>
      <c r="E107" s="168" t="s">
        <v>171</v>
      </c>
      <c r="F107" s="169" t="s">
        <v>172</v>
      </c>
      <c r="G107" s="170" t="s">
        <v>120</v>
      </c>
      <c r="H107" s="171">
        <v>95</v>
      </c>
      <c r="I107" s="172"/>
      <c r="J107" s="171">
        <f>ROUND(I107*H107,2)</f>
        <v>0</v>
      </c>
      <c r="K107" s="169" t="s">
        <v>121</v>
      </c>
      <c r="L107" s="35"/>
      <c r="M107" s="173" t="s">
        <v>1</v>
      </c>
      <c r="N107" s="174" t="s">
        <v>40</v>
      </c>
      <c r="O107" s="57"/>
      <c r="P107" s="175">
        <f>O107*H107</f>
        <v>0</v>
      </c>
      <c r="Q107" s="175">
        <v>1.1999999999999999E-3</v>
      </c>
      <c r="R107" s="175">
        <f>Q107*H107</f>
        <v>0.11399999999999999</v>
      </c>
      <c r="S107" s="175">
        <v>0</v>
      </c>
      <c r="T107" s="176">
        <f>S107*H107</f>
        <v>0</v>
      </c>
      <c r="AR107" s="14" t="s">
        <v>135</v>
      </c>
      <c r="AT107" s="14" t="s">
        <v>109</v>
      </c>
      <c r="AU107" s="14" t="s">
        <v>114</v>
      </c>
      <c r="AY107" s="14" t="s">
        <v>106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4" t="s">
        <v>114</v>
      </c>
      <c r="BK107" s="177">
        <f>ROUND(I107*H107,2)</f>
        <v>0</v>
      </c>
      <c r="BL107" s="14" t="s">
        <v>135</v>
      </c>
      <c r="BM107" s="14" t="s">
        <v>173</v>
      </c>
    </row>
    <row r="108" spans="2:65" s="1" customFormat="1" ht="16.5" customHeight="1">
      <c r="B108" s="31"/>
      <c r="C108" s="167" t="s">
        <v>174</v>
      </c>
      <c r="D108" s="167" t="s">
        <v>109</v>
      </c>
      <c r="E108" s="168" t="s">
        <v>175</v>
      </c>
      <c r="F108" s="169" t="s">
        <v>176</v>
      </c>
      <c r="G108" s="170" t="s">
        <v>120</v>
      </c>
      <c r="H108" s="171">
        <v>213</v>
      </c>
      <c r="I108" s="172"/>
      <c r="J108" s="171">
        <f>ROUND(I108*H108,2)</f>
        <v>0</v>
      </c>
      <c r="K108" s="169" t="s">
        <v>121</v>
      </c>
      <c r="L108" s="35"/>
      <c r="M108" s="173" t="s">
        <v>1</v>
      </c>
      <c r="N108" s="174" t="s">
        <v>40</v>
      </c>
      <c r="O108" s="57"/>
      <c r="P108" s="175">
        <f>O108*H108</f>
        <v>0</v>
      </c>
      <c r="Q108" s="175">
        <v>5.4000000000000001E-4</v>
      </c>
      <c r="R108" s="175">
        <f>Q108*H108</f>
        <v>0.11502</v>
      </c>
      <c r="S108" s="175">
        <v>0</v>
      </c>
      <c r="T108" s="176">
        <f>S108*H108</f>
        <v>0</v>
      </c>
      <c r="AR108" s="14" t="s">
        <v>135</v>
      </c>
      <c r="AT108" s="14" t="s">
        <v>109</v>
      </c>
      <c r="AU108" s="14" t="s">
        <v>114</v>
      </c>
      <c r="AY108" s="14" t="s">
        <v>106</v>
      </c>
      <c r="BE108" s="177">
        <f>IF(N108="základní",J108,0)</f>
        <v>0</v>
      </c>
      <c r="BF108" s="177">
        <f>IF(N108="snížená",J108,0)</f>
        <v>0</v>
      </c>
      <c r="BG108" s="177">
        <f>IF(N108="zákl. přenesená",J108,0)</f>
        <v>0</v>
      </c>
      <c r="BH108" s="177">
        <f>IF(N108="sníž. přenesená",J108,0)</f>
        <v>0</v>
      </c>
      <c r="BI108" s="177">
        <f>IF(N108="nulová",J108,0)</f>
        <v>0</v>
      </c>
      <c r="BJ108" s="14" t="s">
        <v>114</v>
      </c>
      <c r="BK108" s="177">
        <f>ROUND(I108*H108,2)</f>
        <v>0</v>
      </c>
      <c r="BL108" s="14" t="s">
        <v>135</v>
      </c>
      <c r="BM108" s="14" t="s">
        <v>177</v>
      </c>
    </row>
    <row r="109" spans="2:65" s="11" customFormat="1">
      <c r="B109" s="187"/>
      <c r="C109" s="188"/>
      <c r="D109" s="189" t="s">
        <v>143</v>
      </c>
      <c r="E109" s="190" t="s">
        <v>1</v>
      </c>
      <c r="F109" s="191" t="s">
        <v>178</v>
      </c>
      <c r="G109" s="188"/>
      <c r="H109" s="192">
        <v>213</v>
      </c>
      <c r="I109" s="193"/>
      <c r="J109" s="188"/>
      <c r="K109" s="188"/>
      <c r="L109" s="194"/>
      <c r="M109" s="195"/>
      <c r="N109" s="196"/>
      <c r="O109" s="196"/>
      <c r="P109" s="196"/>
      <c r="Q109" s="196"/>
      <c r="R109" s="196"/>
      <c r="S109" s="196"/>
      <c r="T109" s="197"/>
      <c r="AT109" s="198" t="s">
        <v>143</v>
      </c>
      <c r="AU109" s="198" t="s">
        <v>114</v>
      </c>
      <c r="AV109" s="11" t="s">
        <v>114</v>
      </c>
      <c r="AW109" s="11" t="s">
        <v>30</v>
      </c>
      <c r="AX109" s="11" t="s">
        <v>73</v>
      </c>
      <c r="AY109" s="198" t="s">
        <v>106</v>
      </c>
    </row>
    <row r="110" spans="2:65" s="1" customFormat="1" ht="16.5" customHeight="1">
      <c r="B110" s="31"/>
      <c r="C110" s="167" t="s">
        <v>179</v>
      </c>
      <c r="D110" s="167" t="s">
        <v>109</v>
      </c>
      <c r="E110" s="168" t="s">
        <v>180</v>
      </c>
      <c r="F110" s="169" t="s">
        <v>181</v>
      </c>
      <c r="G110" s="170" t="s">
        <v>162</v>
      </c>
      <c r="H110" s="171">
        <v>7</v>
      </c>
      <c r="I110" s="172"/>
      <c r="J110" s="171">
        <f>ROUND(I110*H110,2)</f>
        <v>0</v>
      </c>
      <c r="K110" s="169" t="s">
        <v>1</v>
      </c>
      <c r="L110" s="35"/>
      <c r="M110" s="173" t="s">
        <v>1</v>
      </c>
      <c r="N110" s="174" t="s">
        <v>40</v>
      </c>
      <c r="O110" s="57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AR110" s="14" t="s">
        <v>135</v>
      </c>
      <c r="AT110" s="14" t="s">
        <v>109</v>
      </c>
      <c r="AU110" s="14" t="s">
        <v>114</v>
      </c>
      <c r="AY110" s="14" t="s">
        <v>106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4" t="s">
        <v>114</v>
      </c>
      <c r="BK110" s="177">
        <f>ROUND(I110*H110,2)</f>
        <v>0</v>
      </c>
      <c r="BL110" s="14" t="s">
        <v>135</v>
      </c>
      <c r="BM110" s="14" t="s">
        <v>182</v>
      </c>
    </row>
    <row r="111" spans="2:65" s="1" customFormat="1" ht="16.5" customHeight="1">
      <c r="B111" s="31"/>
      <c r="C111" s="167" t="s">
        <v>183</v>
      </c>
      <c r="D111" s="167" t="s">
        <v>109</v>
      </c>
      <c r="E111" s="168" t="s">
        <v>184</v>
      </c>
      <c r="F111" s="169" t="s">
        <v>185</v>
      </c>
      <c r="G111" s="170" t="s">
        <v>162</v>
      </c>
      <c r="H111" s="171">
        <v>2</v>
      </c>
      <c r="I111" s="172"/>
      <c r="J111" s="171">
        <f>ROUND(I111*H111,2)</f>
        <v>0</v>
      </c>
      <c r="K111" s="169" t="s">
        <v>1</v>
      </c>
      <c r="L111" s="35"/>
      <c r="M111" s="173" t="s">
        <v>1</v>
      </c>
      <c r="N111" s="174" t="s">
        <v>40</v>
      </c>
      <c r="O111" s="57"/>
      <c r="P111" s="175">
        <f>O111*H111</f>
        <v>0</v>
      </c>
      <c r="Q111" s="175">
        <v>0</v>
      </c>
      <c r="R111" s="175">
        <f>Q111*H111</f>
        <v>0</v>
      </c>
      <c r="S111" s="175">
        <v>0</v>
      </c>
      <c r="T111" s="176">
        <f>S111*H111</f>
        <v>0</v>
      </c>
      <c r="AR111" s="14" t="s">
        <v>135</v>
      </c>
      <c r="AT111" s="14" t="s">
        <v>109</v>
      </c>
      <c r="AU111" s="14" t="s">
        <v>114</v>
      </c>
      <c r="AY111" s="14" t="s">
        <v>106</v>
      </c>
      <c r="BE111" s="177">
        <f>IF(N111="základní",J111,0)</f>
        <v>0</v>
      </c>
      <c r="BF111" s="177">
        <f>IF(N111="snížená",J111,0)</f>
        <v>0</v>
      </c>
      <c r="BG111" s="177">
        <f>IF(N111="zákl. přenesená",J111,0)</f>
        <v>0</v>
      </c>
      <c r="BH111" s="177">
        <f>IF(N111="sníž. přenesená",J111,0)</f>
        <v>0</v>
      </c>
      <c r="BI111" s="177">
        <f>IF(N111="nulová",J111,0)</f>
        <v>0</v>
      </c>
      <c r="BJ111" s="14" t="s">
        <v>114</v>
      </c>
      <c r="BK111" s="177">
        <f>ROUND(I111*H111,2)</f>
        <v>0</v>
      </c>
      <c r="BL111" s="14" t="s">
        <v>135</v>
      </c>
      <c r="BM111" s="14" t="s">
        <v>186</v>
      </c>
    </row>
    <row r="112" spans="2:65" s="1" customFormat="1" ht="16.5" customHeight="1">
      <c r="B112" s="31"/>
      <c r="C112" s="167" t="s">
        <v>8</v>
      </c>
      <c r="D112" s="167" t="s">
        <v>109</v>
      </c>
      <c r="E112" s="168" t="s">
        <v>187</v>
      </c>
      <c r="F112" s="169" t="s">
        <v>188</v>
      </c>
      <c r="G112" s="170" t="s">
        <v>189</v>
      </c>
      <c r="H112" s="171">
        <v>0.93</v>
      </c>
      <c r="I112" s="172"/>
      <c r="J112" s="171">
        <f>ROUND(I112*H112,2)</f>
        <v>0</v>
      </c>
      <c r="K112" s="169" t="s">
        <v>121</v>
      </c>
      <c r="L112" s="35"/>
      <c r="M112" s="173" t="s">
        <v>1</v>
      </c>
      <c r="N112" s="174" t="s">
        <v>40</v>
      </c>
      <c r="O112" s="57"/>
      <c r="P112" s="175">
        <f>O112*H112</f>
        <v>0</v>
      </c>
      <c r="Q112" s="175">
        <v>0</v>
      </c>
      <c r="R112" s="175">
        <f>Q112*H112</f>
        <v>0</v>
      </c>
      <c r="S112" s="175">
        <v>0</v>
      </c>
      <c r="T112" s="176">
        <f>S112*H112</f>
        <v>0</v>
      </c>
      <c r="AR112" s="14" t="s">
        <v>135</v>
      </c>
      <c r="AT112" s="14" t="s">
        <v>109</v>
      </c>
      <c r="AU112" s="14" t="s">
        <v>114</v>
      </c>
      <c r="AY112" s="14" t="s">
        <v>106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4" t="s">
        <v>114</v>
      </c>
      <c r="BK112" s="177">
        <f>ROUND(I112*H112,2)</f>
        <v>0</v>
      </c>
      <c r="BL112" s="14" t="s">
        <v>135</v>
      </c>
      <c r="BM112" s="14" t="s">
        <v>190</v>
      </c>
    </row>
    <row r="113" spans="2:65" s="10" customFormat="1" ht="22.9" customHeight="1">
      <c r="B113" s="151"/>
      <c r="C113" s="152"/>
      <c r="D113" s="153" t="s">
        <v>67</v>
      </c>
      <c r="E113" s="165" t="s">
        <v>191</v>
      </c>
      <c r="F113" s="165" t="s">
        <v>192</v>
      </c>
      <c r="G113" s="152"/>
      <c r="H113" s="152"/>
      <c r="I113" s="155"/>
      <c r="J113" s="166">
        <f>BK113</f>
        <v>0</v>
      </c>
      <c r="K113" s="152"/>
      <c r="L113" s="157"/>
      <c r="M113" s="158"/>
      <c r="N113" s="159"/>
      <c r="O113" s="159"/>
      <c r="P113" s="160">
        <f>SUM(P114:P124)</f>
        <v>0</v>
      </c>
      <c r="Q113" s="159"/>
      <c r="R113" s="160">
        <f>SUM(R114:R124)</f>
        <v>0</v>
      </c>
      <c r="S113" s="159"/>
      <c r="T113" s="161">
        <f>SUM(T114:T124)</f>
        <v>2.61422</v>
      </c>
      <c r="AR113" s="162" t="s">
        <v>114</v>
      </c>
      <c r="AT113" s="163" t="s">
        <v>67</v>
      </c>
      <c r="AU113" s="163" t="s">
        <v>73</v>
      </c>
      <c r="AY113" s="162" t="s">
        <v>106</v>
      </c>
      <c r="BK113" s="164">
        <f>SUM(BK114:BK124)</f>
        <v>0</v>
      </c>
    </row>
    <row r="114" spans="2:65" s="1" customFormat="1" ht="16.5" customHeight="1">
      <c r="B114" s="31"/>
      <c r="C114" s="167" t="s">
        <v>135</v>
      </c>
      <c r="D114" s="167" t="s">
        <v>109</v>
      </c>
      <c r="E114" s="168" t="s">
        <v>193</v>
      </c>
      <c r="F114" s="169" t="s">
        <v>194</v>
      </c>
      <c r="G114" s="170" t="s">
        <v>134</v>
      </c>
      <c r="H114" s="171">
        <v>263</v>
      </c>
      <c r="I114" s="172"/>
      <c r="J114" s="171">
        <f>ROUND(I114*H114,2)</f>
        <v>0</v>
      </c>
      <c r="K114" s="169" t="s">
        <v>121</v>
      </c>
      <c r="L114" s="35"/>
      <c r="M114" s="173" t="s">
        <v>1</v>
      </c>
      <c r="N114" s="174" t="s">
        <v>40</v>
      </c>
      <c r="O114" s="57"/>
      <c r="P114" s="175">
        <f>O114*H114</f>
        <v>0</v>
      </c>
      <c r="Q114" s="175">
        <v>0</v>
      </c>
      <c r="R114" s="175">
        <f>Q114*H114</f>
        <v>0</v>
      </c>
      <c r="S114" s="175">
        <v>4.0000000000000001E-3</v>
      </c>
      <c r="T114" s="176">
        <f>S114*H114</f>
        <v>1.052</v>
      </c>
      <c r="AR114" s="14" t="s">
        <v>135</v>
      </c>
      <c r="AT114" s="14" t="s">
        <v>109</v>
      </c>
      <c r="AU114" s="14" t="s">
        <v>114</v>
      </c>
      <c r="AY114" s="14" t="s">
        <v>106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4" t="s">
        <v>114</v>
      </c>
      <c r="BK114" s="177">
        <f>ROUND(I114*H114,2)</f>
        <v>0</v>
      </c>
      <c r="BL114" s="14" t="s">
        <v>135</v>
      </c>
      <c r="BM114" s="14" t="s">
        <v>195</v>
      </c>
    </row>
    <row r="115" spans="2:65" s="11" customFormat="1">
      <c r="B115" s="187"/>
      <c r="C115" s="188"/>
      <c r="D115" s="189" t="s">
        <v>143</v>
      </c>
      <c r="E115" s="190" t="s">
        <v>1</v>
      </c>
      <c r="F115" s="191" t="s">
        <v>196</v>
      </c>
      <c r="G115" s="188"/>
      <c r="H115" s="192">
        <v>263</v>
      </c>
      <c r="I115" s="193"/>
      <c r="J115" s="188"/>
      <c r="K115" s="188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143</v>
      </c>
      <c r="AU115" s="198" t="s">
        <v>114</v>
      </c>
      <c r="AV115" s="11" t="s">
        <v>114</v>
      </c>
      <c r="AW115" s="11" t="s">
        <v>30</v>
      </c>
      <c r="AX115" s="11" t="s">
        <v>73</v>
      </c>
      <c r="AY115" s="198" t="s">
        <v>106</v>
      </c>
    </row>
    <row r="116" spans="2:65" s="1" customFormat="1" ht="16.5" customHeight="1">
      <c r="B116" s="31"/>
      <c r="C116" s="167" t="s">
        <v>197</v>
      </c>
      <c r="D116" s="167" t="s">
        <v>109</v>
      </c>
      <c r="E116" s="168" t="s">
        <v>198</v>
      </c>
      <c r="F116" s="169" t="s">
        <v>199</v>
      </c>
      <c r="G116" s="170" t="s">
        <v>134</v>
      </c>
      <c r="H116" s="171">
        <v>263</v>
      </c>
      <c r="I116" s="172"/>
      <c r="J116" s="171">
        <f>ROUND(I116*H116,2)</f>
        <v>0</v>
      </c>
      <c r="K116" s="169" t="s">
        <v>121</v>
      </c>
      <c r="L116" s="35"/>
      <c r="M116" s="173" t="s">
        <v>1</v>
      </c>
      <c r="N116" s="174" t="s">
        <v>40</v>
      </c>
      <c r="O116" s="57"/>
      <c r="P116" s="175">
        <f>O116*H116</f>
        <v>0</v>
      </c>
      <c r="Q116" s="175">
        <v>0</v>
      </c>
      <c r="R116" s="175">
        <f>Q116*H116</f>
        <v>0</v>
      </c>
      <c r="S116" s="175">
        <v>5.94E-3</v>
      </c>
      <c r="T116" s="176">
        <f>S116*H116</f>
        <v>1.5622199999999999</v>
      </c>
      <c r="AR116" s="14" t="s">
        <v>135</v>
      </c>
      <c r="AT116" s="14" t="s">
        <v>109</v>
      </c>
      <c r="AU116" s="14" t="s">
        <v>114</v>
      </c>
      <c r="AY116" s="14" t="s">
        <v>106</v>
      </c>
      <c r="BE116" s="177">
        <f>IF(N116="základní",J116,0)</f>
        <v>0</v>
      </c>
      <c r="BF116" s="177">
        <f>IF(N116="snížená",J116,0)</f>
        <v>0</v>
      </c>
      <c r="BG116" s="177">
        <f>IF(N116="zákl. přenesená",J116,0)</f>
        <v>0</v>
      </c>
      <c r="BH116" s="177">
        <f>IF(N116="sníž. přenesená",J116,0)</f>
        <v>0</v>
      </c>
      <c r="BI116" s="177">
        <f>IF(N116="nulová",J116,0)</f>
        <v>0</v>
      </c>
      <c r="BJ116" s="14" t="s">
        <v>114</v>
      </c>
      <c r="BK116" s="177">
        <f>ROUND(I116*H116,2)</f>
        <v>0</v>
      </c>
      <c r="BL116" s="14" t="s">
        <v>135</v>
      </c>
      <c r="BM116" s="14" t="s">
        <v>200</v>
      </c>
    </row>
    <row r="117" spans="2:65" s="1" customFormat="1" ht="16.5" customHeight="1">
      <c r="B117" s="31"/>
      <c r="C117" s="167" t="s">
        <v>201</v>
      </c>
      <c r="D117" s="167" t="s">
        <v>109</v>
      </c>
      <c r="E117" s="168" t="s">
        <v>202</v>
      </c>
      <c r="F117" s="169" t="s">
        <v>203</v>
      </c>
      <c r="G117" s="170" t="s">
        <v>189</v>
      </c>
      <c r="H117" s="171">
        <v>2.6</v>
      </c>
      <c r="I117" s="172"/>
      <c r="J117" s="171">
        <f>ROUND(I117*H117,2)</f>
        <v>0</v>
      </c>
      <c r="K117" s="169" t="s">
        <v>121</v>
      </c>
      <c r="L117" s="35"/>
      <c r="M117" s="173" t="s">
        <v>1</v>
      </c>
      <c r="N117" s="174" t="s">
        <v>40</v>
      </c>
      <c r="O117" s="57"/>
      <c r="P117" s="175">
        <f>O117*H117</f>
        <v>0</v>
      </c>
      <c r="Q117" s="175">
        <v>0</v>
      </c>
      <c r="R117" s="175">
        <f>Q117*H117</f>
        <v>0</v>
      </c>
      <c r="S117" s="175">
        <v>0</v>
      </c>
      <c r="T117" s="176">
        <f>S117*H117</f>
        <v>0</v>
      </c>
      <c r="AR117" s="14" t="s">
        <v>135</v>
      </c>
      <c r="AT117" s="14" t="s">
        <v>109</v>
      </c>
      <c r="AU117" s="14" t="s">
        <v>114</v>
      </c>
      <c r="AY117" s="14" t="s">
        <v>106</v>
      </c>
      <c r="BE117" s="177">
        <f>IF(N117="základní",J117,0)</f>
        <v>0</v>
      </c>
      <c r="BF117" s="177">
        <f>IF(N117="snížená",J117,0)</f>
        <v>0</v>
      </c>
      <c r="BG117" s="177">
        <f>IF(N117="zákl. přenesená",J117,0)</f>
        <v>0</v>
      </c>
      <c r="BH117" s="177">
        <f>IF(N117="sníž. přenesená",J117,0)</f>
        <v>0</v>
      </c>
      <c r="BI117" s="177">
        <f>IF(N117="nulová",J117,0)</f>
        <v>0</v>
      </c>
      <c r="BJ117" s="14" t="s">
        <v>114</v>
      </c>
      <c r="BK117" s="177">
        <f>ROUND(I117*H117,2)</f>
        <v>0</v>
      </c>
      <c r="BL117" s="14" t="s">
        <v>135</v>
      </c>
      <c r="BM117" s="14" t="s">
        <v>204</v>
      </c>
    </row>
    <row r="118" spans="2:65" s="11" customFormat="1">
      <c r="B118" s="187"/>
      <c r="C118" s="188"/>
      <c r="D118" s="189" t="s">
        <v>143</v>
      </c>
      <c r="E118" s="190" t="s">
        <v>1</v>
      </c>
      <c r="F118" s="191" t="s">
        <v>205</v>
      </c>
      <c r="G118" s="188"/>
      <c r="H118" s="192">
        <v>2.6</v>
      </c>
      <c r="I118" s="193"/>
      <c r="J118" s="188"/>
      <c r="K118" s="188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143</v>
      </c>
      <c r="AU118" s="198" t="s">
        <v>114</v>
      </c>
      <c r="AV118" s="11" t="s">
        <v>114</v>
      </c>
      <c r="AW118" s="11" t="s">
        <v>30</v>
      </c>
      <c r="AX118" s="11" t="s">
        <v>73</v>
      </c>
      <c r="AY118" s="198" t="s">
        <v>106</v>
      </c>
    </row>
    <row r="119" spans="2:65" s="1" customFormat="1" ht="16.5" customHeight="1">
      <c r="B119" s="31"/>
      <c r="C119" s="167" t="s">
        <v>206</v>
      </c>
      <c r="D119" s="167" t="s">
        <v>109</v>
      </c>
      <c r="E119" s="168" t="s">
        <v>207</v>
      </c>
      <c r="F119" s="169" t="s">
        <v>208</v>
      </c>
      <c r="G119" s="170" t="s">
        <v>189</v>
      </c>
      <c r="H119" s="171">
        <v>2.6</v>
      </c>
      <c r="I119" s="172"/>
      <c r="J119" s="171">
        <f>ROUND(I119*H119,2)</f>
        <v>0</v>
      </c>
      <c r="K119" s="169" t="s">
        <v>121</v>
      </c>
      <c r="L119" s="35"/>
      <c r="M119" s="173" t="s">
        <v>1</v>
      </c>
      <c r="N119" s="174" t="s">
        <v>40</v>
      </c>
      <c r="O119" s="57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AR119" s="14" t="s">
        <v>135</v>
      </c>
      <c r="AT119" s="14" t="s">
        <v>109</v>
      </c>
      <c r="AU119" s="14" t="s">
        <v>114</v>
      </c>
      <c r="AY119" s="14" t="s">
        <v>106</v>
      </c>
      <c r="BE119" s="177">
        <f>IF(N119="základní",J119,0)</f>
        <v>0</v>
      </c>
      <c r="BF119" s="177">
        <f>IF(N119="snížená",J119,0)</f>
        <v>0</v>
      </c>
      <c r="BG119" s="177">
        <f>IF(N119="zákl. přenesená",J119,0)</f>
        <v>0</v>
      </c>
      <c r="BH119" s="177">
        <f>IF(N119="sníž. přenesená",J119,0)</f>
        <v>0</v>
      </c>
      <c r="BI119" s="177">
        <f>IF(N119="nulová",J119,0)</f>
        <v>0</v>
      </c>
      <c r="BJ119" s="14" t="s">
        <v>114</v>
      </c>
      <c r="BK119" s="177">
        <f>ROUND(I119*H119,2)</f>
        <v>0</v>
      </c>
      <c r="BL119" s="14" t="s">
        <v>135</v>
      </c>
      <c r="BM119" s="14" t="s">
        <v>209</v>
      </c>
    </row>
    <row r="120" spans="2:65" s="11" customFormat="1">
      <c r="B120" s="187"/>
      <c r="C120" s="188"/>
      <c r="D120" s="189" t="s">
        <v>143</v>
      </c>
      <c r="E120" s="190" t="s">
        <v>1</v>
      </c>
      <c r="F120" s="191" t="s">
        <v>205</v>
      </c>
      <c r="G120" s="188"/>
      <c r="H120" s="192">
        <v>2.6</v>
      </c>
      <c r="I120" s="193"/>
      <c r="J120" s="188"/>
      <c r="K120" s="188"/>
      <c r="L120" s="194"/>
      <c r="M120" s="195"/>
      <c r="N120" s="196"/>
      <c r="O120" s="196"/>
      <c r="P120" s="196"/>
      <c r="Q120" s="196"/>
      <c r="R120" s="196"/>
      <c r="S120" s="196"/>
      <c r="T120" s="197"/>
      <c r="AT120" s="198" t="s">
        <v>143</v>
      </c>
      <c r="AU120" s="198" t="s">
        <v>114</v>
      </c>
      <c r="AV120" s="11" t="s">
        <v>114</v>
      </c>
      <c r="AW120" s="11" t="s">
        <v>30</v>
      </c>
      <c r="AX120" s="11" t="s">
        <v>73</v>
      </c>
      <c r="AY120" s="198" t="s">
        <v>106</v>
      </c>
    </row>
    <row r="121" spans="2:65" s="1" customFormat="1" ht="16.5" customHeight="1">
      <c r="B121" s="31"/>
      <c r="C121" s="167" t="s">
        <v>210</v>
      </c>
      <c r="D121" s="167" t="s">
        <v>109</v>
      </c>
      <c r="E121" s="168" t="s">
        <v>211</v>
      </c>
      <c r="F121" s="169" t="s">
        <v>212</v>
      </c>
      <c r="G121" s="170" t="s">
        <v>189</v>
      </c>
      <c r="H121" s="171">
        <v>9</v>
      </c>
      <c r="I121" s="172"/>
      <c r="J121" s="171">
        <f>ROUND(I121*H121,2)</f>
        <v>0</v>
      </c>
      <c r="K121" s="169" t="s">
        <v>121</v>
      </c>
      <c r="L121" s="35"/>
      <c r="M121" s="173" t="s">
        <v>1</v>
      </c>
      <c r="N121" s="174" t="s">
        <v>40</v>
      </c>
      <c r="O121" s="57"/>
      <c r="P121" s="175">
        <f>O121*H121</f>
        <v>0</v>
      </c>
      <c r="Q121" s="175">
        <v>0</v>
      </c>
      <c r="R121" s="175">
        <f>Q121*H121</f>
        <v>0</v>
      </c>
      <c r="S121" s="175">
        <v>0</v>
      </c>
      <c r="T121" s="176">
        <f>S121*H121</f>
        <v>0</v>
      </c>
      <c r="AR121" s="14" t="s">
        <v>135</v>
      </c>
      <c r="AT121" s="14" t="s">
        <v>109</v>
      </c>
      <c r="AU121" s="14" t="s">
        <v>114</v>
      </c>
      <c r="AY121" s="14" t="s">
        <v>106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14" t="s">
        <v>114</v>
      </c>
      <c r="BK121" s="177">
        <f>ROUND(I121*H121,2)</f>
        <v>0</v>
      </c>
      <c r="BL121" s="14" t="s">
        <v>135</v>
      </c>
      <c r="BM121" s="14" t="s">
        <v>213</v>
      </c>
    </row>
    <row r="122" spans="2:65" s="12" customFormat="1">
      <c r="B122" s="199"/>
      <c r="C122" s="200"/>
      <c r="D122" s="189" t="s">
        <v>143</v>
      </c>
      <c r="E122" s="201" t="s">
        <v>1</v>
      </c>
      <c r="F122" s="202" t="s">
        <v>214</v>
      </c>
      <c r="G122" s="200"/>
      <c r="H122" s="201" t="s">
        <v>1</v>
      </c>
      <c r="I122" s="203"/>
      <c r="J122" s="200"/>
      <c r="K122" s="200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143</v>
      </c>
      <c r="AU122" s="208" t="s">
        <v>114</v>
      </c>
      <c r="AV122" s="12" t="s">
        <v>73</v>
      </c>
      <c r="AW122" s="12" t="s">
        <v>30</v>
      </c>
      <c r="AX122" s="12" t="s">
        <v>68</v>
      </c>
      <c r="AY122" s="208" t="s">
        <v>106</v>
      </c>
    </row>
    <row r="123" spans="2:65" s="11" customFormat="1">
      <c r="B123" s="187"/>
      <c r="C123" s="188"/>
      <c r="D123" s="189" t="s">
        <v>143</v>
      </c>
      <c r="E123" s="190" t="s">
        <v>1</v>
      </c>
      <c r="F123" s="191" t="s">
        <v>215</v>
      </c>
      <c r="G123" s="188"/>
      <c r="H123" s="192">
        <v>9</v>
      </c>
      <c r="I123" s="193"/>
      <c r="J123" s="188"/>
      <c r="K123" s="188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143</v>
      </c>
      <c r="AU123" s="198" t="s">
        <v>114</v>
      </c>
      <c r="AV123" s="11" t="s">
        <v>114</v>
      </c>
      <c r="AW123" s="11" t="s">
        <v>30</v>
      </c>
      <c r="AX123" s="11" t="s">
        <v>73</v>
      </c>
      <c r="AY123" s="198" t="s">
        <v>106</v>
      </c>
    </row>
    <row r="124" spans="2:65" s="1" customFormat="1" ht="16.5" customHeight="1">
      <c r="B124" s="31"/>
      <c r="C124" s="167" t="s">
        <v>7</v>
      </c>
      <c r="D124" s="167" t="s">
        <v>109</v>
      </c>
      <c r="E124" s="168" t="s">
        <v>216</v>
      </c>
      <c r="F124" s="169" t="s">
        <v>217</v>
      </c>
      <c r="G124" s="170" t="s">
        <v>189</v>
      </c>
      <c r="H124" s="171">
        <v>1</v>
      </c>
      <c r="I124" s="172"/>
      <c r="J124" s="171">
        <f>ROUND(I124*H124,2)</f>
        <v>0</v>
      </c>
      <c r="K124" s="169" t="s">
        <v>121</v>
      </c>
      <c r="L124" s="35"/>
      <c r="M124" s="173" t="s">
        <v>1</v>
      </c>
      <c r="N124" s="174" t="s">
        <v>40</v>
      </c>
      <c r="O124" s="57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AR124" s="14" t="s">
        <v>135</v>
      </c>
      <c r="AT124" s="14" t="s">
        <v>109</v>
      </c>
      <c r="AU124" s="14" t="s">
        <v>114</v>
      </c>
      <c r="AY124" s="14" t="s">
        <v>106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4" t="s">
        <v>114</v>
      </c>
      <c r="BK124" s="177">
        <f>ROUND(I124*H124,2)</f>
        <v>0</v>
      </c>
      <c r="BL124" s="14" t="s">
        <v>135</v>
      </c>
      <c r="BM124" s="14" t="s">
        <v>218</v>
      </c>
    </row>
    <row r="125" spans="2:65" s="10" customFormat="1" ht="25.9" customHeight="1">
      <c r="B125" s="151"/>
      <c r="C125" s="152"/>
      <c r="D125" s="153" t="s">
        <v>67</v>
      </c>
      <c r="E125" s="154" t="s">
        <v>138</v>
      </c>
      <c r="F125" s="154" t="s">
        <v>219</v>
      </c>
      <c r="G125" s="152"/>
      <c r="H125" s="152"/>
      <c r="I125" s="155"/>
      <c r="J125" s="156">
        <f>BK125</f>
        <v>0</v>
      </c>
      <c r="K125" s="152"/>
      <c r="L125" s="157"/>
      <c r="M125" s="158"/>
      <c r="N125" s="159"/>
      <c r="O125" s="159"/>
      <c r="P125" s="160">
        <f>P126</f>
        <v>0</v>
      </c>
      <c r="Q125" s="159"/>
      <c r="R125" s="160">
        <f>R126</f>
        <v>0</v>
      </c>
      <c r="S125" s="159"/>
      <c r="T125" s="161">
        <f>T126</f>
        <v>0</v>
      </c>
      <c r="AR125" s="162" t="s">
        <v>107</v>
      </c>
      <c r="AT125" s="163" t="s">
        <v>67</v>
      </c>
      <c r="AU125" s="163" t="s">
        <v>68</v>
      </c>
      <c r="AY125" s="162" t="s">
        <v>106</v>
      </c>
      <c r="BK125" s="164">
        <f>BK126</f>
        <v>0</v>
      </c>
    </row>
    <row r="126" spans="2:65" s="10" customFormat="1" ht="22.9" customHeight="1">
      <c r="B126" s="151"/>
      <c r="C126" s="152"/>
      <c r="D126" s="153" t="s">
        <v>67</v>
      </c>
      <c r="E126" s="165" t="s">
        <v>220</v>
      </c>
      <c r="F126" s="165" t="s">
        <v>221</v>
      </c>
      <c r="G126" s="152"/>
      <c r="H126" s="152"/>
      <c r="I126" s="155"/>
      <c r="J126" s="166">
        <f>BK126</f>
        <v>0</v>
      </c>
      <c r="K126" s="152"/>
      <c r="L126" s="157"/>
      <c r="M126" s="158"/>
      <c r="N126" s="159"/>
      <c r="O126" s="159"/>
      <c r="P126" s="160">
        <f>P127</f>
        <v>0</v>
      </c>
      <c r="Q126" s="159"/>
      <c r="R126" s="160">
        <f>R127</f>
        <v>0</v>
      </c>
      <c r="S126" s="159"/>
      <c r="T126" s="161">
        <f>T127</f>
        <v>0</v>
      </c>
      <c r="AR126" s="162" t="s">
        <v>107</v>
      </c>
      <c r="AT126" s="163" t="s">
        <v>67</v>
      </c>
      <c r="AU126" s="163" t="s">
        <v>73</v>
      </c>
      <c r="AY126" s="162" t="s">
        <v>106</v>
      </c>
      <c r="BK126" s="164">
        <f>BK127</f>
        <v>0</v>
      </c>
    </row>
    <row r="127" spans="2:65" s="1" customFormat="1" ht="16.5" customHeight="1">
      <c r="B127" s="31"/>
      <c r="C127" s="167" t="s">
        <v>222</v>
      </c>
      <c r="D127" s="167" t="s">
        <v>109</v>
      </c>
      <c r="E127" s="168" t="s">
        <v>223</v>
      </c>
      <c r="F127" s="169" t="s">
        <v>224</v>
      </c>
      <c r="G127" s="170" t="s">
        <v>225</v>
      </c>
      <c r="H127" s="171">
        <v>1</v>
      </c>
      <c r="I127" s="172"/>
      <c r="J127" s="171">
        <f>ROUND(I127*H127,2)</f>
        <v>0</v>
      </c>
      <c r="K127" s="169" t="s">
        <v>1</v>
      </c>
      <c r="L127" s="35"/>
      <c r="M127" s="173" t="s">
        <v>1</v>
      </c>
      <c r="N127" s="174" t="s">
        <v>40</v>
      </c>
      <c r="O127" s="57"/>
      <c r="P127" s="175">
        <f>O127*H127</f>
        <v>0</v>
      </c>
      <c r="Q127" s="175">
        <v>0</v>
      </c>
      <c r="R127" s="175">
        <f>Q127*H127</f>
        <v>0</v>
      </c>
      <c r="S127" s="175">
        <v>0</v>
      </c>
      <c r="T127" s="176">
        <f>S127*H127</f>
        <v>0</v>
      </c>
      <c r="AR127" s="14" t="s">
        <v>226</v>
      </c>
      <c r="AT127" s="14" t="s">
        <v>109</v>
      </c>
      <c r="AU127" s="14" t="s">
        <v>114</v>
      </c>
      <c r="AY127" s="14" t="s">
        <v>106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4" t="s">
        <v>114</v>
      </c>
      <c r="BK127" s="177">
        <f>ROUND(I127*H127,2)</f>
        <v>0</v>
      </c>
      <c r="BL127" s="14" t="s">
        <v>226</v>
      </c>
      <c r="BM127" s="14" t="s">
        <v>227</v>
      </c>
    </row>
    <row r="128" spans="2:65" s="10" customFormat="1" ht="25.9" customHeight="1">
      <c r="B128" s="151"/>
      <c r="C128" s="152"/>
      <c r="D128" s="153" t="s">
        <v>67</v>
      </c>
      <c r="E128" s="154" t="s">
        <v>228</v>
      </c>
      <c r="F128" s="154" t="s">
        <v>229</v>
      </c>
      <c r="G128" s="152"/>
      <c r="H128" s="152"/>
      <c r="I128" s="155"/>
      <c r="J128" s="156">
        <f>BK128</f>
        <v>0</v>
      </c>
      <c r="K128" s="152"/>
      <c r="L128" s="157"/>
      <c r="M128" s="158"/>
      <c r="N128" s="159"/>
      <c r="O128" s="159"/>
      <c r="P128" s="160">
        <f>P129</f>
        <v>0</v>
      </c>
      <c r="Q128" s="159"/>
      <c r="R128" s="160">
        <f>R129</f>
        <v>0</v>
      </c>
      <c r="S128" s="159"/>
      <c r="T128" s="161">
        <f>T129</f>
        <v>0</v>
      </c>
      <c r="AR128" s="162" t="s">
        <v>137</v>
      </c>
      <c r="AT128" s="163" t="s">
        <v>67</v>
      </c>
      <c r="AU128" s="163" t="s">
        <v>68</v>
      </c>
      <c r="AY128" s="162" t="s">
        <v>106</v>
      </c>
      <c r="BK128" s="164">
        <f>BK129</f>
        <v>0</v>
      </c>
    </row>
    <row r="129" spans="2:65" s="1" customFormat="1" ht="16.5" customHeight="1">
      <c r="B129" s="31"/>
      <c r="C129" s="167" t="s">
        <v>230</v>
      </c>
      <c r="D129" s="167" t="s">
        <v>109</v>
      </c>
      <c r="E129" s="168" t="s">
        <v>231</v>
      </c>
      <c r="F129" s="169" t="s">
        <v>232</v>
      </c>
      <c r="G129" s="170" t="s">
        <v>233</v>
      </c>
      <c r="H129" s="171">
        <v>1</v>
      </c>
      <c r="I129" s="172"/>
      <c r="J129" s="171">
        <f>ROUND(I129*H129,2)</f>
        <v>0</v>
      </c>
      <c r="K129" s="169" t="s">
        <v>234</v>
      </c>
      <c r="L129" s="35"/>
      <c r="M129" s="209" t="s">
        <v>1</v>
      </c>
      <c r="N129" s="210" t="s">
        <v>40</v>
      </c>
      <c r="O129" s="21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14" t="s">
        <v>235</v>
      </c>
      <c r="AT129" s="14" t="s">
        <v>109</v>
      </c>
      <c r="AU129" s="14" t="s">
        <v>73</v>
      </c>
      <c r="AY129" s="14" t="s">
        <v>106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14" t="s">
        <v>114</v>
      </c>
      <c r="BK129" s="177">
        <f>ROUND(I129*H129,2)</f>
        <v>0</v>
      </c>
      <c r="BL129" s="14" t="s">
        <v>235</v>
      </c>
      <c r="BM129" s="14" t="s">
        <v>236</v>
      </c>
    </row>
    <row r="130" spans="2:65" s="1" customFormat="1" ht="6.95" customHeight="1">
      <c r="B130" s="43"/>
      <c r="C130" s="44"/>
      <c r="D130" s="44"/>
      <c r="E130" s="44"/>
      <c r="F130" s="44"/>
      <c r="G130" s="44"/>
      <c r="H130" s="44"/>
      <c r="I130" s="117"/>
      <c r="J130" s="44"/>
      <c r="K130" s="44"/>
      <c r="L130" s="35"/>
    </row>
  </sheetData>
  <sheetProtection password="CC35" sheet="1" objects="1" scenarios="1" formatColumns="0" formatRows="0" autoFilter="0"/>
  <autoFilter ref="C82:K129"/>
  <mergeCells count="6">
    <mergeCell ref="E75:H75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Ostrov, Brigádnická 709</vt:lpstr>
      <vt:lpstr>'Ostrov, Brigádnická 709'!Názvy_tisku</vt:lpstr>
      <vt:lpstr>'Rekapitulace stavby'!Názvy_tisku</vt:lpstr>
      <vt:lpstr>'Ostrov, Brigádnická 709'!Oblast_tisku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SN-PC\SN</dc:creator>
  <cp:lastModifiedBy>Kohlerova</cp:lastModifiedBy>
  <dcterms:created xsi:type="dcterms:W3CDTF">2019-04-01T10:35:32Z</dcterms:created>
  <dcterms:modified xsi:type="dcterms:W3CDTF">2019-04-02T10:40:44Z</dcterms:modified>
</cp:coreProperties>
</file>